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Ananas\!сеть\САЙТ,ГАЗЕТА,СЕТИ\2025\САЙТ ОКТЯБРЬ\24.10\"/>
    </mc:Choice>
  </mc:AlternateContent>
  <xr:revisionPtr revIDLastSave="0" documentId="13_ncr:1_{EE47E527-C66B-4AB8-B4B7-C9234DF950FC}" xr6:coauthVersionLast="36" xr6:coauthVersionMax="36" xr10:uidLastSave="{00000000-0000-0000-0000-000000000000}"/>
  <bookViews>
    <workbookView xWindow="0" yWindow="0" windowWidth="23040" windowHeight="8940" tabRatio="500" activeTab="2" xr2:uid="{00000000-000D-0000-FFFF-FFFF00000000}"/>
  </bookViews>
  <sheets>
    <sheet name="НПА_МСО" sheetId="1" r:id="rId1"/>
    <sheet name="Дошкольное образование" sheetId="2" r:id="rId2"/>
    <sheet name="Школьное образование" sheetId="3" r:id="rId3"/>
    <sheet name="Дополнительное образование" sheetId="4" r:id="rId4"/>
    <sheet name="Методика расчета" sheetId="5" r:id="rId5"/>
  </sheets>
  <definedNames>
    <definedName name="_xlnm._FilterDatabase" localSheetId="3" hidden="1">'Дополнительное образование'!$A$9:$H$218</definedName>
    <definedName name="_xlnm._FilterDatabase" localSheetId="1" hidden="1">'Дошкольное образование'!$A$12:$D$304</definedName>
    <definedName name="_xlnm._FilterDatabase" localSheetId="2" hidden="1">'Школьное образование'!$A$9:$D$268</definedName>
  </definedNames>
  <calcPr calcId="191029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216" i="4" l="1"/>
  <c r="D214" i="4"/>
  <c r="D212" i="4"/>
  <c r="D211" i="4"/>
  <c r="D207" i="4"/>
  <c r="D204" i="4"/>
  <c r="D200" i="4"/>
  <c r="D198" i="4"/>
  <c r="D193" i="4"/>
  <c r="D189" i="4"/>
  <c r="D188" i="4" s="1"/>
  <c r="D186" i="4"/>
  <c r="D184" i="4" s="1"/>
  <c r="D182" i="4"/>
  <c r="D181" i="4" s="1"/>
  <c r="D173" i="4"/>
  <c r="D171" i="4"/>
  <c r="D169" i="4"/>
  <c r="D167" i="4"/>
  <c r="D165" i="4"/>
  <c r="D163" i="4"/>
  <c r="D161" i="4"/>
  <c r="D159" i="4"/>
  <c r="D156" i="4"/>
  <c r="D155" i="4"/>
  <c r="D153" i="4" s="1"/>
  <c r="D154" i="4"/>
  <c r="D151" i="4"/>
  <c r="D150" i="4"/>
  <c r="D149" i="4" s="1"/>
  <c r="D146" i="4"/>
  <c r="D142" i="4"/>
  <c r="D140" i="4"/>
  <c r="D139" i="4"/>
  <c r="D138" i="4"/>
  <c r="D137" i="4"/>
  <c r="D136" i="4"/>
  <c r="D134" i="4" s="1"/>
  <c r="D135" i="4"/>
  <c r="D133" i="4" s="1"/>
  <c r="D127" i="4"/>
  <c r="D126" i="4"/>
  <c r="D125" i="4" s="1"/>
  <c r="D121" i="4"/>
  <c r="D117" i="4"/>
  <c r="D115" i="4"/>
  <c r="D114" i="4" s="1"/>
  <c r="D113" i="4"/>
  <c r="D112" i="4"/>
  <c r="D110" i="4"/>
  <c r="D109" i="4"/>
  <c r="D106" i="4"/>
  <c r="D105" i="4" s="1"/>
  <c r="D100" i="4"/>
  <c r="D99" i="4" s="1"/>
  <c r="D97" i="4"/>
  <c r="D95" i="4"/>
  <c r="D93" i="4"/>
  <c r="D92" i="4" s="1"/>
  <c r="D91" i="4"/>
  <c r="D90" i="4"/>
  <c r="D88" i="4"/>
  <c r="D87" i="4" s="1"/>
  <c r="D85" i="4"/>
  <c r="D84" i="4"/>
  <c r="D82" i="4"/>
  <c r="D81" i="4" s="1"/>
  <c r="D72" i="4"/>
  <c r="D70" i="4"/>
  <c r="D67" i="4"/>
  <c r="D58" i="4" s="1"/>
  <c r="D65" i="4"/>
  <c r="D63" i="4"/>
  <c r="D61" i="4"/>
  <c r="D51" i="4"/>
  <c r="D49" i="4"/>
  <c r="D46" i="4"/>
  <c r="D37" i="4"/>
  <c r="D35" i="4"/>
  <c r="D119" i="4" s="1"/>
  <c r="D32" i="4"/>
  <c r="D30" i="4"/>
  <c r="D29" i="4"/>
  <c r="D28" i="4"/>
  <c r="D27" i="4"/>
  <c r="D25" i="4"/>
  <c r="D23" i="4"/>
  <c r="D107" i="4" s="1"/>
  <c r="D21" i="4"/>
  <c r="D83" i="4" s="1"/>
  <c r="D20" i="4"/>
  <c r="D19" i="4"/>
  <c r="D17" i="4" s="1"/>
  <c r="D18" i="4"/>
  <c r="D102" i="4" s="1"/>
  <c r="D14" i="4"/>
  <c r="D13" i="4" s="1"/>
  <c r="D266" i="3"/>
  <c r="D263" i="3"/>
  <c r="D260" i="3"/>
  <c r="D258" i="3"/>
  <c r="D256" i="3"/>
  <c r="D251" i="3"/>
  <c r="D248" i="3"/>
  <c r="D246" i="3" s="1"/>
  <c r="D242" i="3"/>
  <c r="D238" i="3"/>
  <c r="D235" i="3"/>
  <c r="D232" i="3"/>
  <c r="D230" i="3"/>
  <c r="D229" i="3" s="1"/>
  <c r="D225" i="3"/>
  <c r="D222" i="3"/>
  <c r="D220" i="3"/>
  <c r="D219" i="3"/>
  <c r="D217" i="3"/>
  <c r="D216" i="3" s="1"/>
  <c r="D213" i="3"/>
  <c r="D210" i="3"/>
  <c r="D207" i="3"/>
  <c r="D204" i="3"/>
  <c r="D201" i="3"/>
  <c r="D200" i="3"/>
  <c r="D198" i="3"/>
  <c r="D193" i="3"/>
  <c r="D189" i="3"/>
  <c r="D185" i="3"/>
  <c r="D181" i="3"/>
  <c r="D177" i="3"/>
  <c r="D174" i="3"/>
  <c r="D171" i="3"/>
  <c r="D168" i="3"/>
  <c r="D165" i="3"/>
  <c r="D162" i="3"/>
  <c r="D158" i="3"/>
  <c r="D155" i="3"/>
  <c r="D152" i="3"/>
  <c r="D149" i="3"/>
  <c r="D146" i="3"/>
  <c r="D143" i="3"/>
  <c r="D140" i="3"/>
  <c r="D137" i="3"/>
  <c r="D133" i="3"/>
  <c r="D129" i="3"/>
  <c r="D126" i="3"/>
  <c r="D123" i="3"/>
  <c r="D117" i="3"/>
  <c r="D122" i="3" s="1"/>
  <c r="D116" i="3"/>
  <c r="D114" i="3"/>
  <c r="D113" i="3" s="1"/>
  <c r="D109" i="3"/>
  <c r="D104" i="3"/>
  <c r="D100" i="3"/>
  <c r="D99" i="3"/>
  <c r="D96" i="3"/>
  <c r="D93" i="3"/>
  <c r="D90" i="3"/>
  <c r="D87" i="3"/>
  <c r="D84" i="3"/>
  <c r="D81" i="3"/>
  <c r="D78" i="3"/>
  <c r="D75" i="3"/>
  <c r="D70" i="3"/>
  <c r="D68" i="3"/>
  <c r="D67" i="3"/>
  <c r="D66" i="3" s="1"/>
  <c r="D65" i="3" s="1"/>
  <c r="D62" i="3"/>
  <c r="D56" i="3"/>
  <c r="D55" i="3"/>
  <c r="D51" i="3"/>
  <c r="D48" i="3"/>
  <c r="D45" i="3"/>
  <c r="D42" i="3"/>
  <c r="D39" i="3"/>
  <c r="D35" i="3"/>
  <c r="D32" i="3"/>
  <c r="D29" i="3"/>
  <c r="D26" i="3"/>
  <c r="D23" i="3"/>
  <c r="D19" i="3"/>
  <c r="D16" i="3"/>
  <c r="D13" i="3"/>
  <c r="D302" i="2"/>
  <c r="D299" i="2"/>
  <c r="D295" i="2"/>
  <c r="D293" i="2"/>
  <c r="D292" i="2" s="1"/>
  <c r="D290" i="2"/>
  <c r="D289" i="2" s="1"/>
  <c r="D286" i="2"/>
  <c r="D284" i="2"/>
  <c r="D283" i="2"/>
  <c r="D279" i="2"/>
  <c r="D277" i="2"/>
  <c r="D276" i="2" s="1"/>
  <c r="D272" i="2"/>
  <c r="D267" i="2"/>
  <c r="D264" i="2"/>
  <c r="D260" i="2"/>
  <c r="D257" i="2"/>
  <c r="D254" i="2"/>
  <c r="D251" i="2"/>
  <c r="D248" i="2"/>
  <c r="D245" i="2"/>
  <c r="D242" i="2"/>
  <c r="D239" i="2"/>
  <c r="D236" i="2"/>
  <c r="D234" i="2"/>
  <c r="D232" i="2"/>
  <c r="D230" i="2"/>
  <c r="D228" i="2"/>
  <c r="D226" i="2"/>
  <c r="D224" i="2"/>
  <c r="D222" i="2"/>
  <c r="D220" i="2"/>
  <c r="D217" i="2"/>
  <c r="D216" i="2"/>
  <c r="D215" i="2"/>
  <c r="D214" i="2" s="1"/>
  <c r="D212" i="2"/>
  <c r="D210" i="2"/>
  <c r="D208" i="2"/>
  <c r="D206" i="2"/>
  <c r="D203" i="2"/>
  <c r="D201" i="2"/>
  <c r="D199" i="2"/>
  <c r="D197" i="2"/>
  <c r="D195" i="2"/>
  <c r="D193" i="2"/>
  <c r="D191" i="2"/>
  <c r="D189" i="2"/>
  <c r="D187" i="2"/>
  <c r="D184" i="2"/>
  <c r="D183" i="2"/>
  <c r="D182" i="2"/>
  <c r="D181" i="2"/>
  <c r="D178" i="2"/>
  <c r="D175" i="2"/>
  <c r="D172" i="2"/>
  <c r="D171" i="2"/>
  <c r="D168" i="2"/>
  <c r="D165" i="2"/>
  <c r="D162" i="2"/>
  <c r="D159" i="2"/>
  <c r="D156" i="2"/>
  <c r="D153" i="2"/>
  <c r="D150" i="2"/>
  <c r="D147" i="2"/>
  <c r="D144" i="2"/>
  <c r="D141" i="2"/>
  <c r="D138" i="2"/>
  <c r="D135" i="2"/>
  <c r="D134" i="2" s="1"/>
  <c r="D130" i="2"/>
  <c r="D129" i="2"/>
  <c r="D128" i="2"/>
  <c r="D127" i="2"/>
  <c r="D125" i="2" s="1"/>
  <c r="D126" i="2"/>
  <c r="D124" i="2"/>
  <c r="D123" i="2" s="1"/>
  <c r="D120" i="2"/>
  <c r="D117" i="2"/>
  <c r="D114" i="2"/>
  <c r="D111" i="2"/>
  <c r="D108" i="2"/>
  <c r="D105" i="2"/>
  <c r="D102" i="2"/>
  <c r="D99" i="2"/>
  <c r="D96" i="2"/>
  <c r="D93" i="2"/>
  <c r="D90" i="2"/>
  <c r="D87" i="2"/>
  <c r="D83" i="2"/>
  <c r="D79" i="2"/>
  <c r="D76" i="2"/>
  <c r="D73" i="2"/>
  <c r="D70" i="2"/>
  <c r="D67" i="2"/>
  <c r="D62" i="2"/>
  <c r="D59" i="2"/>
  <c r="D55" i="2"/>
  <c r="D54" i="2"/>
  <c r="D53" i="2"/>
  <c r="D52" i="2" s="1"/>
  <c r="D49" i="2"/>
  <c r="D48" i="2"/>
  <c r="D47" i="2"/>
  <c r="D46" i="2"/>
  <c r="D43" i="2"/>
  <c r="D42" i="2"/>
  <c r="D41" i="2"/>
  <c r="D40" i="2" s="1"/>
  <c r="D37" i="2"/>
  <c r="D33" i="2"/>
  <c r="D31" i="2"/>
  <c r="D30" i="2"/>
  <c r="D27" i="2"/>
  <c r="D26" i="2"/>
  <c r="D25" i="2"/>
  <c r="D24" i="2" s="1"/>
  <c r="D20" i="2"/>
  <c r="D19" i="2"/>
  <c r="D18" i="2"/>
  <c r="D17" i="2"/>
  <c r="D16" i="2"/>
  <c r="D15" i="2"/>
  <c r="D14" i="2"/>
  <c r="D36" i="4" l="1"/>
  <c r="D22" i="4"/>
  <c r="D103" i="4"/>
  <c r="D80" i="4"/>
  <c r="D34" i="4"/>
  <c r="D24" i="4"/>
</calcChain>
</file>

<file path=xl/sharedStrings.xml><?xml version="1.0" encoding="utf-8"?>
<sst xmlns="http://schemas.openxmlformats.org/spreadsheetml/2006/main" count="2316" uniqueCount="1063">
  <si>
    <t xml:space="preserve">МОНИТОРИНГ СИСТЕМЫ ОБРАЗОВАНИЯ ЗА 2024 ГОД </t>
  </si>
  <si>
    <t>(НА 01.01.2025 ГОДА)</t>
  </si>
  <si>
    <r>
      <rPr>
        <b/>
        <sz val="14"/>
        <color rgb="FF22272F"/>
        <rFont val="Times New Roman"/>
        <family val="1"/>
        <charset val="204"/>
      </rPr>
      <t xml:space="preserve">1. Постановление Правительства РФ от 05.08.2013 N 662 
"Об осуществлении мониторинга системы образования" 
</t>
    </r>
    <r>
      <rPr>
        <i/>
        <sz val="12"/>
        <color rgb="FF22272F"/>
        <rFont val="Times New Roman"/>
        <family val="1"/>
        <charset val="204"/>
      </rPr>
      <t>(с изменениями и дополнениями от:  21 марта, 25 мая 2019 г., 12 марта 2020 г., 24 марта 2022 г.)</t>
    </r>
  </si>
  <si>
    <t>Утверждены:</t>
  </si>
  <si>
    <t>1. Правила осуществления мониторинга системы образования;</t>
  </si>
  <si>
    <t>2. Перечень обязательной информации о системе образования, подлежащей мониторингу.</t>
  </si>
  <si>
    <r>
      <rPr>
        <b/>
        <sz val="14"/>
        <color rgb="FF22272F"/>
        <rFont val="Times New Roman"/>
        <family val="1"/>
        <charset val="204"/>
      </rPr>
      <t xml:space="preserve">2. Приказ Министерства просвещения РФ от 10.09.2021 N 638 
"Об утверждении показателей, методики расчета показателей мониторинга системы образования, формы итогового отчета о результатах анализа состояния и перспектив развития системы образования в сфере общего образования, среднего профессионального образования и соответствующего дополнительного профессионального образования, профессионального обучения, дополнительного образования детей и взрослых" </t>
    </r>
    <r>
      <rPr>
        <i/>
        <sz val="12"/>
        <color rgb="FF22272F"/>
        <rFont val="Times New Roman"/>
        <family val="1"/>
        <charset val="204"/>
      </rPr>
      <t>(с изменениями и дополнениями от:  10 августа 2023 г.)</t>
    </r>
  </si>
  <si>
    <r>
      <rPr>
        <i/>
        <sz val="11"/>
        <color theme="1"/>
        <rFont val="Times New Roman"/>
        <family val="1"/>
        <charset val="204"/>
      </rPr>
      <t xml:space="preserve">1. </t>
    </r>
    <r>
      <rPr>
        <b/>
        <i/>
        <sz val="11"/>
        <color theme="1"/>
        <rFont val="Times New Roman"/>
        <family val="1"/>
        <charset val="204"/>
      </rPr>
      <t>Показатели</t>
    </r>
    <r>
      <rPr>
        <i/>
        <sz val="11"/>
        <color theme="1"/>
        <rFont val="Times New Roman"/>
        <family val="1"/>
        <charset val="204"/>
      </rPr>
      <t xml:space="preserve"> мониторинга системы образования в сфере среднего
профессионального образования и соответствующего дополнительного профессионального
образования, профессионального обучения;</t>
    </r>
  </si>
  <si>
    <r>
      <rPr>
        <i/>
        <sz val="11"/>
        <color theme="1"/>
        <rFont val="Times New Roman"/>
        <family val="1"/>
        <charset val="204"/>
      </rPr>
      <t xml:space="preserve">2. </t>
    </r>
    <r>
      <rPr>
        <b/>
        <i/>
        <sz val="11"/>
        <color theme="1"/>
        <rFont val="Times New Roman"/>
        <family val="1"/>
        <charset val="204"/>
      </rPr>
      <t>Методика расчета</t>
    </r>
    <r>
      <rPr>
        <i/>
        <sz val="11"/>
        <color theme="1"/>
        <rFont val="Times New Roman"/>
        <family val="1"/>
        <charset val="204"/>
      </rPr>
      <t xml:space="preserve"> показателей мониторинга системы образования в сфере среднего
профессионального образования и соответствующего дополнительного профессионального
образования, профессионального обучения;</t>
    </r>
  </si>
  <si>
    <r>
      <rPr>
        <i/>
        <sz val="11"/>
        <color rgb="FF22272F"/>
        <rFont val="Times New Roman"/>
        <family val="1"/>
        <charset val="204"/>
      </rPr>
      <t xml:space="preserve">3. </t>
    </r>
    <r>
      <rPr>
        <b/>
        <i/>
        <sz val="11"/>
        <color rgb="FF22272F"/>
        <rFont val="Times New Roman"/>
        <family val="1"/>
        <charset val="204"/>
      </rPr>
      <t>Форма итогового отчета</t>
    </r>
    <r>
      <rPr>
        <i/>
        <sz val="11"/>
        <color rgb="FF22272F"/>
        <rFont val="Times New Roman"/>
        <family val="1"/>
        <charset val="204"/>
      </rPr>
      <t xml:space="preserve"> о результатах анализа состояния и перспектив развития системы образования.</t>
    </r>
  </si>
  <si>
    <t>Органы местного самоуправления:</t>
  </si>
  <si>
    <r>
      <rPr>
        <i/>
        <sz val="12"/>
        <color theme="1"/>
        <rFont val="Times New Roman"/>
        <family val="1"/>
        <charset val="204"/>
      </rPr>
      <t xml:space="preserve">1. Не реже 1 раза в год </t>
    </r>
    <r>
      <rPr>
        <b/>
        <i/>
        <sz val="12"/>
        <color theme="1"/>
        <rFont val="Times New Roman"/>
        <family val="1"/>
        <charset val="204"/>
      </rPr>
      <t xml:space="preserve">организуют и проводят </t>
    </r>
    <r>
      <rPr>
        <i/>
        <sz val="12"/>
        <color theme="1"/>
        <rFont val="Times New Roman"/>
        <family val="1"/>
        <charset val="204"/>
      </rPr>
      <t>мониторинг системы образования за предыдущий год;</t>
    </r>
  </si>
  <si>
    <r>
      <rPr>
        <i/>
        <sz val="12"/>
        <color theme="1"/>
        <rFont val="Times New Roman"/>
        <family val="1"/>
        <charset val="204"/>
      </rPr>
      <t xml:space="preserve">2. Показатели мониторинга и итоговый отчет </t>
    </r>
    <r>
      <rPr>
        <b/>
        <i/>
        <sz val="12"/>
        <color theme="1"/>
        <rFont val="Times New Roman"/>
        <family val="1"/>
        <charset val="204"/>
      </rPr>
      <t xml:space="preserve">публикуют </t>
    </r>
    <r>
      <rPr>
        <i/>
        <sz val="12"/>
        <color theme="1"/>
        <rFont val="Times New Roman"/>
        <family val="1"/>
        <charset val="204"/>
      </rPr>
      <t>на официальных сайтах органов местного самоуправления в сети "Интернет";</t>
    </r>
  </si>
  <si>
    <r>
      <rPr>
        <i/>
        <sz val="12"/>
        <color theme="1"/>
        <rFont val="Times New Roman"/>
        <family val="1"/>
        <charset val="204"/>
      </rPr>
      <t xml:space="preserve">3. Не позднее 24 октября 2025 года </t>
    </r>
    <r>
      <rPr>
        <b/>
        <i/>
        <sz val="12"/>
        <color theme="1"/>
        <rFont val="Times New Roman"/>
        <family val="1"/>
        <charset val="204"/>
      </rPr>
      <t xml:space="preserve">представляют </t>
    </r>
    <r>
      <rPr>
        <i/>
        <sz val="12"/>
        <color theme="1"/>
        <rFont val="Times New Roman"/>
        <family val="1"/>
        <charset val="204"/>
      </rPr>
      <t>в Министерство образования Камчатского края показатели мониторинга и итоговый отчет .</t>
    </r>
  </si>
  <si>
    <t xml:space="preserve">ПОКАЗАТЕЛИ МОНИТОРИНГА (ПО ФОРМЕ) </t>
  </si>
  <si>
    <t>НЕОБХОДИМО НАПРАВИТЬ</t>
  </si>
  <si>
    <t>КГАУ "Камчатский центр информатизации и оценки качества образования"</t>
  </si>
  <si>
    <t>электронная почта: ooko@kcioko.ru</t>
  </si>
  <si>
    <t>контактный телефон: +7 (4152) 201-281</t>
  </si>
  <si>
    <t>СРОК ПРЕДОСТАВЛЕНИЯ ИНФОРМАЦИИ</t>
  </si>
  <si>
    <t>НЕ ПОЗДНЕЕ 24 ОКТЯБРЯ 2025 ГОДА</t>
  </si>
  <si>
    <t xml:space="preserve">Показатели мониторинга системы образования в сфере общего образования, дополнительного образования детей и взрослых </t>
  </si>
  <si>
    <t>Вилючинский городской округ</t>
  </si>
  <si>
    <t>ВНИМАНИЕ!!! ЗАПОЛНЯЕМ ТОЛЬКО ЯЧЕЙКИ, ВЫДЕЛЕННЫЕ ЗЕЛЁНЫМ ЦВЕТОМ!!!</t>
  </si>
  <si>
    <t xml:space="preserve">Ответственный исполнитель: </t>
  </si>
  <si>
    <t>ФИО</t>
  </si>
  <si>
    <t>Фролова Виктория Юрьевна</t>
  </si>
  <si>
    <t>Должность</t>
  </si>
  <si>
    <t>Начальник управления социальной политики администрации Вилючинского городского округа</t>
  </si>
  <si>
    <t>Контактный телефон</t>
  </si>
  <si>
    <t>Источник информации</t>
  </si>
  <si>
    <t>Единица измерения/форма оценки</t>
  </si>
  <si>
    <t>Значение показателя</t>
  </si>
  <si>
    <t>Наименование показателя</t>
  </si>
  <si>
    <t>за 2024 год (данные на 01.01.2025)</t>
  </si>
  <si>
    <t>I. Общее образование</t>
  </si>
  <si>
    <t>1. Сведения о развитии дошкольного образования</t>
  </si>
  <si>
    <t>1.1.    Уровень    доступности    дошкольного    образования    и    численность    населения,    получающего дошкольное образование</t>
  </si>
  <si>
    <t>1.1.1. Доступность дошкольного образования (отношение численности детей определенной возрастной группы,  осваивающих  образовательные  программы  дошкольного  образования  и  (или)  получающих присмотр  и  уход  (контингент  воспитанников),  к  сумме  указанной  численности  и  численности  детей соответствующей  возрастной  группы,  нуждающихся  в  получении  дошкольного  образования  и  (или) присмотра  и  ухода,  в  целях  направления  детей  в  государственные,  муниципальные  образовательные организации,    реализующие    образовательные    программы    дошкольного    образования    и    (или) осуществляющие присмотр и уход за детьми):</t>
  </si>
  <si>
    <t xml:space="preserve">Форма № 85-К </t>
  </si>
  <si>
    <t>в   возрасте   от   2   месяцев   до   прекращения   образовательных   отношений (завершения     обучения     по     образовательной     программе     дошкольного образования и (или) получения присмотра и ухода);</t>
  </si>
  <si>
    <t>Чп i/ (Чпi +Чоi ) * 100 , i=1: 2 месяца - 7 лет (полных);</t>
  </si>
  <si>
    <t>процент</t>
  </si>
  <si>
    <r>
      <rPr>
        <i/>
        <sz val="11"/>
        <rFont val="Times New Roman"/>
        <family val="1"/>
        <charset val="204"/>
      </rPr>
      <t xml:space="preserve">Чпi - численность детей в возрасте </t>
    </r>
    <r>
      <rPr>
        <i/>
        <sz val="11"/>
        <color rgb="FFFF0000"/>
        <rFont val="Times New Roman"/>
        <family val="1"/>
        <charset val="204"/>
      </rPr>
      <t>от 2 месяцев до 6 лет (полных)</t>
    </r>
    <r>
      <rPr>
        <i/>
        <sz val="11"/>
        <rFont val="Times New Roman"/>
        <family val="1"/>
        <charset val="204"/>
      </rPr>
      <t xml:space="preserve">, </t>
    </r>
    <r>
      <rPr>
        <i/>
        <sz val="11"/>
        <color rgb="FFFF0000"/>
        <rFont val="Times New Roman"/>
        <family val="1"/>
        <charset val="204"/>
      </rPr>
      <t>посещающих организации,</t>
    </r>
    <r>
      <rPr>
        <i/>
        <sz val="11"/>
        <rFont val="Times New Roman"/>
        <family val="1"/>
        <charset val="204"/>
      </rPr>
      <t xml:space="preserve"> осуществляющие образовательную деятельность по образовательным программам дошкольного образования, присмотр и уход за детьми, включая обособленные подразделения (в том числе филиалы), в возрасте i;</t>
    </r>
  </si>
  <si>
    <t>человек</t>
  </si>
  <si>
    <r>
      <rPr>
        <i/>
        <sz val="11"/>
        <rFont val="Times New Roman"/>
        <family val="1"/>
        <charset val="204"/>
      </rPr>
      <t xml:space="preserve">Чо i  - численность детей </t>
    </r>
    <r>
      <rPr>
        <i/>
        <sz val="11"/>
        <color rgb="FFFF0000"/>
        <rFont val="Times New Roman"/>
        <family val="1"/>
        <charset val="204"/>
      </rPr>
      <t>от 2 месяцев до 6 лет (полных)</t>
    </r>
    <r>
      <rPr>
        <i/>
        <sz val="11"/>
        <rFont val="Times New Roman"/>
        <family val="1"/>
        <charset val="204"/>
      </rPr>
      <t xml:space="preserve">, </t>
    </r>
    <r>
      <rPr>
        <i/>
        <sz val="11"/>
        <color rgb="FFFF0000"/>
        <rFont val="Times New Roman"/>
        <family val="1"/>
        <charset val="204"/>
      </rPr>
      <t>находящихся в очереди</t>
    </r>
    <r>
      <rPr>
        <i/>
        <sz val="11"/>
        <rFont val="Times New Roman"/>
        <family val="1"/>
        <charset val="204"/>
      </rPr>
      <t xml:space="preserve"> на получение мест в организациях, осуществляющих образовательную деятельность по образовательным программам дошкольного образования, присмотр и уход за детьми, в соответствующем возрасте i;</t>
    </r>
  </si>
  <si>
    <t>в возрасте от 2 месяцев до 3 лет;</t>
  </si>
  <si>
    <t>Чп i/ (Чпi +Чоi ) * 100, i=2: 2 месяца - 3 года (полных);</t>
  </si>
  <si>
    <r>
      <rPr>
        <i/>
        <sz val="11"/>
        <rFont val="Times New Roman"/>
        <family val="1"/>
        <charset val="204"/>
      </rPr>
      <t xml:space="preserve">Чпi - численность детей в возрасте </t>
    </r>
    <r>
      <rPr>
        <i/>
        <sz val="11"/>
        <color rgb="FFFF0000"/>
        <rFont val="Times New Roman"/>
        <family val="1"/>
        <charset val="204"/>
      </rPr>
      <t>от 2 месяцев до 3 лет (полных)</t>
    </r>
    <r>
      <rPr>
        <i/>
        <sz val="11"/>
        <rFont val="Times New Roman"/>
        <family val="1"/>
        <charset val="204"/>
      </rPr>
      <t xml:space="preserve">, </t>
    </r>
    <r>
      <rPr>
        <i/>
        <sz val="11"/>
        <color rgb="FFFF0000"/>
        <rFont val="Times New Roman"/>
        <family val="1"/>
        <charset val="204"/>
      </rPr>
      <t>посещающих организации</t>
    </r>
    <r>
      <rPr>
        <i/>
        <sz val="11"/>
        <rFont val="Times New Roman"/>
        <family val="1"/>
        <charset val="204"/>
      </rPr>
      <t>, осуществляющие образовательную деятельность по образовательным программам дошкольного образования, присмотр и уход за детьми, включая обособленные подразделения (в том числе филиалы), в возрасте i;</t>
    </r>
  </si>
  <si>
    <r>
      <rPr>
        <i/>
        <sz val="11"/>
        <rFont val="Times New Roman"/>
        <family val="1"/>
        <charset val="204"/>
      </rPr>
      <t xml:space="preserve">Чо i  - численность детей </t>
    </r>
    <r>
      <rPr>
        <i/>
        <sz val="11"/>
        <color rgb="FFFF0000"/>
        <rFont val="Times New Roman"/>
        <family val="1"/>
        <charset val="204"/>
      </rPr>
      <t>от 2 месяцев до 3 лет (полных)</t>
    </r>
    <r>
      <rPr>
        <i/>
        <sz val="11"/>
        <rFont val="Times New Roman"/>
        <family val="1"/>
        <charset val="204"/>
      </rPr>
      <t xml:space="preserve">, </t>
    </r>
    <r>
      <rPr>
        <i/>
        <sz val="11"/>
        <color rgb="FFFF0000"/>
        <rFont val="Times New Roman"/>
        <family val="1"/>
        <charset val="204"/>
      </rPr>
      <t>находящихся в очереди</t>
    </r>
    <r>
      <rPr>
        <i/>
        <sz val="11"/>
        <rFont val="Times New Roman"/>
        <family val="1"/>
        <charset val="204"/>
      </rPr>
      <t xml:space="preserve"> на получение мест в организациях, осуществляющих образовательную деятельность по образовательным программам дошкольного образования, присмотр и уход за детьми, в соответствующем возрасте i;</t>
    </r>
  </si>
  <si>
    <t>в возрасте от 3 лет до прекращения образовательных отношений (завершения обучения  по  образовательной  программе  дошкольного  образования  и  (или) получения присмотра и ухода).</t>
  </si>
  <si>
    <t xml:space="preserve">Чп i/ (Чпi +Чоi ) * 100, i=3: 3-6 лет (полных). </t>
  </si>
  <si>
    <r>
      <rPr>
        <i/>
        <sz val="11"/>
        <rFont val="Times New Roman"/>
        <family val="1"/>
        <charset val="204"/>
      </rPr>
      <t xml:space="preserve">Чпi - численность детей в возрасте </t>
    </r>
    <r>
      <rPr>
        <i/>
        <sz val="11"/>
        <color rgb="FFFF0000"/>
        <rFont val="Times New Roman"/>
        <family val="1"/>
        <charset val="204"/>
      </rPr>
      <t>от 3 до 6 лет (полных)</t>
    </r>
    <r>
      <rPr>
        <i/>
        <sz val="11"/>
        <rFont val="Times New Roman"/>
        <family val="1"/>
        <charset val="204"/>
      </rPr>
      <t xml:space="preserve">, </t>
    </r>
    <r>
      <rPr>
        <i/>
        <sz val="11"/>
        <color rgb="FFFF0000"/>
        <rFont val="Times New Roman"/>
        <family val="1"/>
        <charset val="204"/>
      </rPr>
      <t>посещающих организации</t>
    </r>
    <r>
      <rPr>
        <i/>
        <sz val="11"/>
        <rFont val="Times New Roman"/>
        <family val="1"/>
        <charset val="204"/>
      </rPr>
      <t>, осуществляющие образовательную деятельность по образовательным программам дошкольного образования, присмотр и уход за детьми, включая обособленные подразделения (в том числе филиалы), в возрасте i;</t>
    </r>
  </si>
  <si>
    <r>
      <rPr>
        <i/>
        <sz val="11"/>
        <rFont val="Times New Roman"/>
        <family val="1"/>
        <charset val="204"/>
      </rPr>
      <t xml:space="preserve">Чо i  - численность детей </t>
    </r>
    <r>
      <rPr>
        <i/>
        <sz val="11"/>
        <color rgb="FFFF0000"/>
        <rFont val="Times New Roman"/>
        <family val="1"/>
        <charset val="204"/>
      </rPr>
      <t>от 3 до 6 лет (полных)</t>
    </r>
    <r>
      <rPr>
        <i/>
        <sz val="11"/>
        <rFont val="Times New Roman"/>
        <family val="1"/>
        <charset val="204"/>
      </rPr>
      <t xml:space="preserve">, </t>
    </r>
    <r>
      <rPr>
        <i/>
        <sz val="11"/>
        <color rgb="FFFF0000"/>
        <rFont val="Times New Roman"/>
        <family val="1"/>
        <charset val="204"/>
      </rPr>
      <t xml:space="preserve">находящихся в очереди </t>
    </r>
    <r>
      <rPr>
        <i/>
        <sz val="11"/>
        <rFont val="Times New Roman"/>
        <family val="1"/>
        <charset val="204"/>
      </rPr>
      <t>на получение мест в организациях, осуществляющих образовательную деятельность по образовательным программам дошкольного образования, присмотр и уход за детьми, в соответствующем возрасте i;</t>
    </r>
  </si>
  <si>
    <t>1.1.2. Охват детей дошкольным образованием (отношение численности детей определенной возрастной группы,      посещающих      организации,      осуществляющие      образовательную      деятельность      по образовательным   программам   дошкольного   образования,   присмотр   и   уход   за   детьми,   к   общей численности детей соответствующей возрастной группы):</t>
  </si>
  <si>
    <r>
      <rPr>
        <sz val="11"/>
        <rFont val="Times New Roman"/>
        <family val="1"/>
        <charset val="204"/>
      </rPr>
      <t xml:space="preserve">Охват детей дошкольным образованием (отношение численности детей определенной возрастной группы, посещающих организации, осуществляющие образовательную деятельность по образовательным программам дошкольного образования, присмотр и уход за детьми, к общей численности детей соответствующей возрастной группы): </t>
    </r>
    <r>
      <rPr>
        <i/>
        <sz val="11"/>
        <color rgb="FFFF0000"/>
        <rFont val="Times New Roman"/>
        <family val="1"/>
        <charset val="204"/>
      </rPr>
      <t>в возрасте от 2 месяцев до 7 лет (полных)</t>
    </r>
  </si>
  <si>
    <t>(Ч i/Н i )*100, i=1: 2 месяца - 7 лет (полных)</t>
  </si>
  <si>
    <r>
      <rPr>
        <i/>
        <sz val="11"/>
        <rFont val="Times New Roman"/>
        <family val="1"/>
        <charset val="204"/>
      </rPr>
      <t xml:space="preserve">Ч - численность детей, посещающих организации, осуществляющие образовательную деятельность по образовательным программам дошкольного образования, присмотр и уход за детьми, включая обособленные подразделения (в том числе филиалы), </t>
    </r>
    <r>
      <rPr>
        <i/>
        <sz val="11"/>
        <color rgb="FFFF0000"/>
        <rFont val="Times New Roman"/>
        <family val="1"/>
        <charset val="204"/>
      </rPr>
      <t>в возрасте 2 месяца - 7 лет (полных)</t>
    </r>
  </si>
  <si>
    <r>
      <rPr>
        <i/>
        <sz val="11"/>
        <rFont val="Times New Roman"/>
        <family val="1"/>
        <charset val="204"/>
      </rPr>
      <t xml:space="preserve">Нi  - численность постоянного населения в возрасте </t>
    </r>
    <r>
      <rPr>
        <i/>
        <sz val="11"/>
        <color rgb="FFFF0000"/>
        <rFont val="Times New Roman"/>
        <family val="1"/>
        <charset val="204"/>
      </rPr>
      <t>в возрасте 2 месяца - 7 лет (полных)</t>
    </r>
    <r>
      <rPr>
        <i/>
        <sz val="11"/>
        <rFont val="Times New Roman"/>
        <family val="1"/>
        <charset val="204"/>
      </rPr>
      <t xml:space="preserve"> (число полных лет на 1 января следующего за отчетным года);
</t>
    </r>
    <r>
      <rPr>
        <b/>
        <i/>
        <sz val="11"/>
        <color rgb="FFFF0000"/>
        <rFont val="Times New Roman"/>
        <family val="1"/>
        <charset val="204"/>
      </rPr>
      <t>Численность населения в возрасте от 2 месяцев до 1 года рассчитывается как 10/12 численности населения в возрасте 0 полных лет на 1 января следующего за отчетным года.</t>
    </r>
  </si>
  <si>
    <r>
      <rPr>
        <sz val="11"/>
        <rFont val="Times New Roman"/>
        <family val="1"/>
        <charset val="204"/>
      </rPr>
      <t xml:space="preserve">Охват детей дошкольным образованием (отношение численности детей определенной возрастной группы, посещающих организации, осуществляющие образовательную деятельность по образовательным программам дошкольного образования, присмотр и уход за детьми, к общей численности детей соответствующей возрастной группы): </t>
    </r>
    <r>
      <rPr>
        <i/>
        <sz val="11"/>
        <color rgb="FFFF0000"/>
        <rFont val="Times New Roman"/>
        <family val="1"/>
        <charset val="204"/>
      </rPr>
      <t>в возрасте от 2 месяцев до 3 лет (полных)</t>
    </r>
  </si>
  <si>
    <t>(Ч i/Н i )*100, i=2: 2 месяца - 3 года (полных)</t>
  </si>
  <si>
    <r>
      <rPr>
        <i/>
        <sz val="11"/>
        <rFont val="Times New Roman"/>
        <family val="1"/>
        <charset val="204"/>
      </rPr>
      <t xml:space="preserve">Ч - численность детей, посещающих организации, осуществляющие образовательную деятельность по образовательным программам дошкольного образования, присмотр и уход за детьми, включая обособленные подразделения (в том числе филиалы), </t>
    </r>
    <r>
      <rPr>
        <i/>
        <sz val="11"/>
        <color rgb="FFFF0000"/>
        <rFont val="Times New Roman"/>
        <family val="1"/>
        <charset val="204"/>
      </rPr>
      <t>в возрасте 2 месяца - 3 года (полных)</t>
    </r>
  </si>
  <si>
    <r>
      <rPr>
        <i/>
        <sz val="11"/>
        <rFont val="Times New Roman"/>
        <family val="1"/>
        <charset val="204"/>
      </rPr>
      <t xml:space="preserve">Нi  - численность постоянного населения в возрасте </t>
    </r>
    <r>
      <rPr>
        <i/>
        <sz val="11"/>
        <color rgb="FFFF0000"/>
        <rFont val="Times New Roman"/>
        <family val="1"/>
        <charset val="204"/>
      </rPr>
      <t>в возрасте 2 месяца - 3 года (полных)</t>
    </r>
    <r>
      <rPr>
        <i/>
        <sz val="11"/>
        <rFont val="Times New Roman"/>
        <family val="1"/>
        <charset val="204"/>
      </rPr>
      <t xml:space="preserve"> (число полных лет на 1 января следующего за отчетным года);
</t>
    </r>
    <r>
      <rPr>
        <b/>
        <i/>
        <sz val="11"/>
        <color rgb="FFFF0000"/>
        <rFont val="Times New Roman"/>
        <family val="1"/>
        <charset val="204"/>
      </rPr>
      <t>Численность населения в возрасте от 2 месяцев до 1 года рассчитывается как 10/12 численности населения в возрасте 0 полных лет на 1 января следующего за отчетным года.</t>
    </r>
  </si>
  <si>
    <r>
      <rPr>
        <sz val="11"/>
        <rFont val="Times New Roman"/>
        <family val="1"/>
        <charset val="204"/>
      </rPr>
      <t xml:space="preserve">Охват детей дошкольным образованием (отношение численности детей определенной возрастной группы, посещающих организации, осуществляющие образовательную деятельность по образовательным программам дошкольного образования, присмотр и уход за детьми, к общей численности детей соответствующей возрастной группы): </t>
    </r>
    <r>
      <rPr>
        <i/>
        <sz val="11"/>
        <color rgb="FFFF0000"/>
        <rFont val="Times New Roman"/>
        <family val="1"/>
        <charset val="204"/>
      </rPr>
      <t>в возрасте от 3 лет до 7 лет (полных)</t>
    </r>
  </si>
  <si>
    <t>(Ч i/Н i )*100, i=3: 3-7 лет (полных)</t>
  </si>
  <si>
    <r>
      <rPr>
        <i/>
        <sz val="11"/>
        <rFont val="Times New Roman"/>
        <family val="1"/>
        <charset val="204"/>
      </rPr>
      <t xml:space="preserve">Ч - численность детей, посещающих организации, осуществляющие образовательную деятельность по образовательным программам дошкольного образования, присмотр и уход за детьми, включая обособленные подразделения (в том числе филиалы), </t>
    </r>
    <r>
      <rPr>
        <i/>
        <sz val="11"/>
        <color rgb="FFFF0000"/>
        <rFont val="Times New Roman"/>
        <family val="1"/>
        <charset val="204"/>
      </rPr>
      <t>в возрасте 3 - 7 лет (полных)</t>
    </r>
  </si>
  <si>
    <r>
      <rPr>
        <i/>
        <sz val="11"/>
        <rFont val="Times New Roman"/>
        <family val="1"/>
        <charset val="204"/>
      </rPr>
      <t xml:space="preserve">Нi  - численность постоянного населения в возрасте </t>
    </r>
    <r>
      <rPr>
        <i/>
        <sz val="11"/>
        <color rgb="FFFF0000"/>
        <rFont val="Times New Roman"/>
        <family val="1"/>
        <charset val="204"/>
      </rPr>
      <t>в возрасте от 3 - 7 лет (полных)</t>
    </r>
    <r>
      <rPr>
        <i/>
        <sz val="11"/>
        <rFont val="Times New Roman"/>
        <family val="1"/>
        <charset val="204"/>
      </rPr>
      <t xml:space="preserve"> (число полных лет на 1 января следующего за отчетным года);</t>
    </r>
  </si>
  <si>
    <t>1.1.3.  Удельный  вес  численности  детей,  посещающих  частные  организации, осуществляющие     образовательную     деятельность     по     образовательным программам дошкольного образования, присмотр и уход за детьми, в общей численности        детей,        посещающих        организации,        реализующие образовательные  программы  дошкольного  образования,  присмотр  и  уход  за детьми.</t>
  </si>
  <si>
    <t>Форма № 85-К 
(Ч ч/Ч) * 100</t>
  </si>
  <si>
    <t>Ч ч - численность детей, посещающих частные организации, осуществляющие образовательную деятельность по образовательным программам дошкольного образования, присмотр и уход за детьми, включая обособленные подразделения (в том числе филиалы);</t>
  </si>
  <si>
    <t>Ч - численность детей, посещающих организации, осуществляющие образовательную деятельность по образовательным программам дошкольного образования, присмотр и уход за детьми, включая обособленные подразделения (в том числе филиалы).</t>
  </si>
  <si>
    <t>1.1.4.   Наполняемость   групп   в   организациях,   осуществляющих   образовательную   деятельность   по образовательным программам дошкольного образования, присмотр и уход за детьми:</t>
  </si>
  <si>
    <r>
      <rPr>
        <sz val="11"/>
        <rFont val="Times New Roman"/>
        <family val="1"/>
        <charset val="204"/>
      </rPr>
      <t xml:space="preserve">Наполняемость   групп   в   организациях,   осуществляющих   образовательную   деятельность   по образовательным программам дошкольного образования, присмотр и уход за детьми: </t>
    </r>
    <r>
      <rPr>
        <sz val="11"/>
        <color rgb="FFFF0000"/>
        <rFont val="Times New Roman"/>
        <family val="1"/>
        <charset val="204"/>
      </rPr>
      <t>компенсирующей направленности</t>
    </r>
  </si>
  <si>
    <t>ЧГ i/ Гi , i = 1: компенсирующей направленности</t>
  </si>
  <si>
    <t>ЧГi   - численность детей, посещающих организации, осуществляющие образовательную деятельность по образовательным программам дошкольного образования, присмотр и уход за детьми, включая обособленные подразделения (в том числе филиалы), в группах вида;</t>
  </si>
  <si>
    <t>Г i - число соответствующих групп вида i в организациях, осуществляющих образовательную деятельность по образовательным программам дошкольного образования, присмотр и уход за детьми, включая обособленные подразделения (в том числе филиалы);</t>
  </si>
  <si>
    <r>
      <rPr>
        <sz val="11"/>
        <rFont val="Times New Roman"/>
        <family val="1"/>
        <charset val="204"/>
      </rPr>
      <t xml:space="preserve">Наполняемость   групп   в   организациях,   осуществляющих   образовательную   деятельность   по образовательным программам дошкольного образования, присмотр и уход за детьми: </t>
    </r>
    <r>
      <rPr>
        <sz val="11"/>
        <color rgb="FFFF0000"/>
        <rFont val="Times New Roman"/>
        <family val="1"/>
        <charset val="204"/>
      </rPr>
      <t>общеразвивающей направленности</t>
    </r>
  </si>
  <si>
    <t>ЧГ i/ Гi , i = 2: общеразвивающей направленности</t>
  </si>
  <si>
    <r>
      <rPr>
        <sz val="11"/>
        <rFont val="Times New Roman"/>
        <family val="1"/>
        <charset val="204"/>
      </rPr>
      <t xml:space="preserve">Наполняемость   групп   в   организациях,   осуществляющих   образовательную   деятельность   по образовательным программам дошкольного образования, присмотр и уход за детьми: </t>
    </r>
    <r>
      <rPr>
        <sz val="11"/>
        <color rgb="FFFF0000"/>
        <rFont val="Times New Roman"/>
        <family val="1"/>
        <charset val="204"/>
      </rPr>
      <t>оздоровительной направленности</t>
    </r>
  </si>
  <si>
    <t>ЧГ i/ Гi , i = 3: оздоровительной направленности</t>
  </si>
  <si>
    <r>
      <rPr>
        <sz val="11"/>
        <rFont val="Times New Roman"/>
        <family val="1"/>
        <charset val="204"/>
      </rPr>
      <t xml:space="preserve">Наполняемость   групп   в   организациях,   осуществляющих   образовательную   деятельность   по образовательным программам дошкольного образования, присмотр и уход за детьми: </t>
    </r>
    <r>
      <rPr>
        <sz val="11"/>
        <color rgb="FFFF0000"/>
        <rFont val="Times New Roman"/>
        <family val="1"/>
        <charset val="204"/>
      </rPr>
      <t>комбинированной направленности</t>
    </r>
  </si>
  <si>
    <t>ЧГ i/ Гi , i = 4: комбинированной направленности</t>
  </si>
  <si>
    <r>
      <rPr>
        <sz val="11"/>
        <rFont val="Times New Roman"/>
        <family val="1"/>
        <charset val="204"/>
      </rPr>
      <t xml:space="preserve">Наполняемость   групп   в   организациях,   осуществляющих   образовательную   деятельность   по образовательным программам дошкольного образования, присмотр и уход за детьми: </t>
    </r>
    <r>
      <rPr>
        <sz val="11"/>
        <color rgb="FFFF0000"/>
        <rFont val="Times New Roman"/>
        <family val="1"/>
        <charset val="204"/>
      </rPr>
      <t>группы по присмотру и уходу за детьми</t>
    </r>
  </si>
  <si>
    <t>ЧГ i/ Гi , i = 5: группы по присмотру и уходу за детьми</t>
  </si>
  <si>
    <r>
      <rPr>
        <sz val="11"/>
        <rFont val="Times New Roman"/>
        <family val="1"/>
        <charset val="204"/>
      </rPr>
      <t xml:space="preserve">Наполняемость   групп   в   организациях,   осуществляющих   образовательную   деятельность   по образовательным программам дошкольного образования, присмотр и уход за детьми: </t>
    </r>
    <r>
      <rPr>
        <sz val="11"/>
        <color rgb="FFFF0000"/>
        <rFont val="Times New Roman"/>
        <family val="1"/>
        <charset val="204"/>
      </rPr>
      <t>группы для детей раннего возраста</t>
    </r>
  </si>
  <si>
    <t>ЧГ i/ Гi , i = 6: группы для детей раннего возраста</t>
  </si>
  <si>
    <r>
      <rPr>
        <sz val="11"/>
        <rFont val="Times New Roman"/>
        <family val="1"/>
        <charset val="204"/>
      </rPr>
      <t xml:space="preserve">Наполняемость   групп   в   организациях,   осуществляющих   образовательную   деятельность   по образовательным программам дошкольного образования, присмотр и уход за детьми: </t>
    </r>
    <r>
      <rPr>
        <sz val="11"/>
        <color rgb="FFFF0000"/>
        <rFont val="Times New Roman"/>
        <family val="1"/>
        <charset val="204"/>
      </rPr>
      <t>семейные дошкольные группы</t>
    </r>
  </si>
  <si>
    <t>ЧГ i/ Гi , i = 7: семейные дошкольные группы.</t>
  </si>
  <si>
    <t>1.1.5.   Наполняемость   групп,   функционирующих   в   режиме   кратковременного   и   круглосуточного пребывания,  в  организациях,  осуществляющих  образовательную  деятельность  по  образовательным программам дошкольного образования, присмотр и уход за детьми:</t>
  </si>
  <si>
    <r>
      <rPr>
        <sz val="11"/>
        <rFont val="Times New Roman"/>
        <family val="1"/>
        <charset val="204"/>
      </rPr>
      <t xml:space="preserve">Наполняемость   групп,   функционирующих   в   режиме   кратковременного   и   круглосуточного пребывания,  в  организациях,  осуществляющих  образовательную  деятельность  по  образовательным программам дошкольного образования, присмотр и уход за детьми: </t>
    </r>
    <r>
      <rPr>
        <sz val="11"/>
        <color rgb="FFFF0000"/>
        <rFont val="Times New Roman"/>
        <family val="1"/>
        <charset val="204"/>
      </rPr>
      <t>в режиме кратковременного пребывания</t>
    </r>
  </si>
  <si>
    <t>Чгi / Г i, i=1: кратковременного пребывания</t>
  </si>
  <si>
    <t>Чгi   - численность детей, посещающих организации, осуществляющие образовательную деятельность пообразовательным программам дошкольного образования, присмотр и уход за детьми, включаяобособленные подразделения (в том числе филиалы), в группах вида i;</t>
  </si>
  <si>
    <r>
      <rPr>
        <sz val="11"/>
        <rFont val="Times New Roman"/>
        <family val="1"/>
        <charset val="204"/>
      </rPr>
      <t xml:space="preserve">Наполняемость   групп,   функционирующих   в   режиме   кратковременного   и   круглосуточного пребывания,  в  организациях,  осуществляющих  образовательную  деятельность  по  образовательным программам дошкольного образования, присмотр и уход за детьми: </t>
    </r>
    <r>
      <rPr>
        <sz val="11"/>
        <color rgb="FFFF0000"/>
        <rFont val="Times New Roman"/>
        <family val="1"/>
        <charset val="204"/>
      </rPr>
      <t>в режиме круглосуточного пребывания</t>
    </r>
  </si>
  <si>
    <t>Чгi / Г i, i=2: круглосуточного пребывания</t>
  </si>
  <si>
    <t>1.2.    Содержание    образовательной    деятельности    и    организация    образовательного    процесса    по образовательным программам дошкольного образования</t>
  </si>
  <si>
    <t>1.2.1.  Удельный  вес  численности  детей,  посещающих  группы  различной  направленности,  в  общей численности  детей,  посещающих  организации,  осуществляющие  образовательную  деятельность  по образовательным программам дошкольного образования, присмотр и уход за детьми:</t>
  </si>
  <si>
    <r>
      <rPr>
        <sz val="11"/>
        <rFont val="Times New Roman"/>
        <family val="1"/>
        <charset val="204"/>
      </rPr>
      <t xml:space="preserve">Удельный  вес  численности  детей,  посещающих  группы  различной  направленности,  в  общей численности  детей,  посещающих  организации,  осуществляющие  образовательную  деятельность  по образовательным программам дошкольного образования, присмотр и уход за детьми: </t>
    </r>
    <r>
      <rPr>
        <sz val="11"/>
        <color rgb="FFFF0000"/>
        <rFont val="Times New Roman"/>
        <family val="1"/>
        <charset val="204"/>
      </rPr>
      <t>группы общеразвивающей направленности</t>
    </r>
  </si>
  <si>
    <t>(ЧГ i/ Ч )× 100 , i = 1: общеразвивающей направленности;</t>
  </si>
  <si>
    <t>ЧГ  i - численность детей, посещающих организации, осуществляющие образовательную деятельность по образовательным программам дошкольного образования, присмотр и уход за детьми, включая обособленные подразделения (в том числе филиалы), в группах вида i:</t>
  </si>
  <si>
    <r>
      <rPr>
        <sz val="11"/>
        <rFont val="Times New Roman"/>
        <family val="1"/>
        <charset val="204"/>
      </rPr>
      <t xml:space="preserve">Удельный  вес  численности  детей,  посещающих  группы  различной  направленности,  в  общей численности  детей,  посещающих  организации,  осуществляющие  образовательную  деятельность  по образовательным программам дошкольного образования, присмотр и уход за детьми: </t>
    </r>
    <r>
      <rPr>
        <sz val="11"/>
        <color rgb="FFFF0000"/>
        <rFont val="Times New Roman"/>
        <family val="1"/>
        <charset val="204"/>
      </rPr>
      <t>группы комбинированной направленности</t>
    </r>
  </si>
  <si>
    <t>(ЧГ i/ Ч )× 100 , i = 2: комбинированной направленности;</t>
  </si>
  <si>
    <r>
      <rPr>
        <sz val="11"/>
        <rFont val="Times New Roman"/>
        <family val="1"/>
        <charset val="204"/>
      </rPr>
      <t xml:space="preserve">Удельный  вес  численности  детей,  посещающих  группы  различной  направленности,  в  общей численности  детей,  посещающих  организации,  осуществляющие  образовательную  деятельность  по образовательным программам дошкольного образования, присмотр и уход за детьми: </t>
    </r>
    <r>
      <rPr>
        <sz val="11"/>
        <color rgb="FFFF0000"/>
        <rFont val="Times New Roman"/>
        <family val="1"/>
        <charset val="204"/>
      </rPr>
      <t>группы по присмотру и уходу за детьми</t>
    </r>
  </si>
  <si>
    <t>(ЧГ i/ Ч )× 100 , i = 3: по присмотру и уходу за детьми;</t>
  </si>
  <si>
    <r>
      <rPr>
        <sz val="11"/>
        <rFont val="Times New Roman"/>
        <family val="1"/>
        <charset val="204"/>
      </rPr>
      <t xml:space="preserve">Удельный  вес  численности  детей,  посещающих  группы  различной  направленности,  в  общей численности  детей,  посещающих  организации,  осуществляющие  образовательную  деятельность  по образовательным программам дошкольного образования, присмотр и уход за детьми: </t>
    </r>
    <r>
      <rPr>
        <sz val="11"/>
        <color rgb="FFFF0000"/>
        <rFont val="Times New Roman"/>
        <family val="1"/>
        <charset val="204"/>
      </rPr>
      <t>группы для детей раннего возраста</t>
    </r>
  </si>
  <si>
    <t>(ЧГ i/ Ч )× 100 , i = 4: группы для детей раннего возраста;</t>
  </si>
  <si>
    <r>
      <rPr>
        <sz val="11"/>
        <rFont val="Times New Roman"/>
        <family val="1"/>
        <charset val="204"/>
      </rPr>
      <t xml:space="preserve">Удельный  вес  численности  детей,  посещающих  группы  различной  направленности,  в  общей численности  детей,  посещающих  организации,  осуществляющие  образовательную  деятельность  по образовательным программам дошкольного образования, присмотр и уход за детьми: </t>
    </r>
    <r>
      <rPr>
        <sz val="11"/>
        <color rgb="FFFF0000"/>
        <rFont val="Times New Roman"/>
        <family val="1"/>
        <charset val="204"/>
      </rPr>
      <t xml:space="preserve"> семейные дошкольные группы</t>
    </r>
  </si>
  <si>
    <t>(ЧГ i/ Ч )× 100 , i = 5: семейные дошкольные группы;</t>
  </si>
  <si>
    <t>1.3.  Кадровое  обеспечение  дошкольных  образовательных  организаций  и  оценка  уровня  заработной платы педагогических работников</t>
  </si>
  <si>
    <t>1.3.1.    Численность    детей,    посещающих    организации,    осуществляющие образовательную       деятельность       по       образовательным       программам дошкольного  образования,  присмотр  и  уход  за  детьми,  в  расчете  на  одного педагогического работника.</t>
  </si>
  <si>
    <t>Ч/ПР</t>
  </si>
  <si>
    <t>Ч - численность детей, посещающих организации, осуществляющие образовательную деятельность по образовательным программам дошкольного образования, присмотр и уход за детьми, включая обособленные подразделения (в том числе филиалы);</t>
  </si>
  <si>
    <t>ПР - численность педагогических работников (без внешних совместителей и работающих по договорам гражданско-правового характера) организаций, осуществляющих образовательную деятельность по образовательным программам дошкольного образования, присмотр и уход за детьми, включая обособленные подразделения (в том числе филиалы).</t>
  </si>
  <si>
    <t>1.3.2.  Состав  педагогических  работников  (без  внешних  совместителей  и  работавших  по  договорам гражданско-правового  характера)  организаций,  осуществляющих  образовательную  деятельность  по образовательным программам дошкольного образования, присмотр и уход за детьми, по должностям:</t>
  </si>
  <si>
    <r>
      <rPr>
        <sz val="11"/>
        <rFont val="Times New Roman"/>
        <family val="1"/>
        <charset val="204"/>
      </rPr>
      <t xml:space="preserve">Состав  педагогических  работников  (без  внешних  совместителей  и  работавших  по  договорам гражданско-правового  характера)  организаций,  осуществляющих  образовательную  деятельность  по образовательным программам дошкольного образования, присмотр и уход за детьми, по должностям: </t>
    </r>
    <r>
      <rPr>
        <sz val="11"/>
        <color rgb="FFFF0000"/>
        <rFont val="Times New Roman"/>
        <family val="1"/>
        <charset val="204"/>
      </rPr>
      <t>воспитатели</t>
    </r>
  </si>
  <si>
    <t>(ПРi / ПР )× 100 i , i = 1: воспитатели</t>
  </si>
  <si>
    <t>ПРi  - численность педагогических работников (без внешних совместителей и работающих по договорам гражданско-правового  характера)  организаций,  осуществляющих  образовательную  деятельность  по образовательным программам дошкольного образования, включая обособленные подразделения (в том числе филиалы), по должностям i:</t>
  </si>
  <si>
    <t>ПР  -  общая  численность  педагогических  работников  (без  внешних  совместителей  и  работающих  по договорам     гражданско-правового     характера)     организаций,     осуществляющих     образовательную деятельность   по   образовательным   программам   дошкольного   образования,   включая   обособленные подразделения (в том числе филиалы).</t>
  </si>
  <si>
    <r>
      <rPr>
        <sz val="11"/>
        <rFont val="Times New Roman"/>
        <family val="1"/>
        <charset val="204"/>
      </rPr>
      <t xml:space="preserve">Состав  педагогических  работников  (без  внешних  совместителей  и  работавших  по  договорам гражданско-правового  характера)  организаций,  осуществляющих  образовательную  деятельность  по образовательным программам дошкольного образования, присмотр и уход за детьми, по должностям: </t>
    </r>
    <r>
      <rPr>
        <sz val="11"/>
        <color rgb="FFFF0000"/>
        <rFont val="Times New Roman"/>
        <family val="1"/>
        <charset val="204"/>
      </rPr>
      <t>старшие воспитатели</t>
    </r>
  </si>
  <si>
    <t xml:space="preserve">(ПРi / ПР )× 100 i, i = 2: старшие воспитатели; </t>
  </si>
  <si>
    <r>
      <rPr>
        <sz val="11"/>
        <rFont val="Times New Roman"/>
        <family val="1"/>
        <charset val="204"/>
      </rPr>
      <t xml:space="preserve">Состав  педагогических  работников  (без  внешних  совместителей  и  работавших  по  договорам гражданско-правового  характера)  организаций,  осуществляющих  образовательную  деятельность  по образовательным программам дошкольного образования, присмотр и уход за детьми, по должностям: </t>
    </r>
    <r>
      <rPr>
        <sz val="11"/>
        <color rgb="FFFF0000"/>
        <rFont val="Times New Roman"/>
        <family val="1"/>
        <charset val="204"/>
      </rPr>
      <t>музыкальные руководители</t>
    </r>
  </si>
  <si>
    <t>(ПРi / ПР )× 100 i , i = 3: музыкальные руководители</t>
  </si>
  <si>
    <r>
      <rPr>
        <sz val="11"/>
        <rFont val="Times New Roman"/>
        <family val="1"/>
        <charset val="204"/>
      </rPr>
      <t xml:space="preserve">Состав  педагогических  работников  (без  внешних  совместителей  и  работавших  по  договорам гражданско-правового  характера)  организаций,  осуществляющих  образовательную  деятельность  по образовательным программам дошкольного образования, присмотр и уход за детьми, по должностям: </t>
    </r>
    <r>
      <rPr>
        <sz val="11"/>
        <color rgb="FFFF0000"/>
        <rFont val="Times New Roman"/>
        <family val="1"/>
        <charset val="204"/>
      </rPr>
      <t>инструкторы по физической культуре</t>
    </r>
  </si>
  <si>
    <t>(ПРi / ПР )× 100 i , i = 4: инструкторы по физической культуре</t>
  </si>
  <si>
    <r>
      <rPr>
        <sz val="11"/>
        <rFont val="Times New Roman"/>
        <family val="1"/>
        <charset val="204"/>
      </rPr>
      <t xml:space="preserve">Состав  педагогических  работников  (без  внешних  совместителей  и  работавших  по  договорам гражданско-правового  характера)  организаций,  осуществляющих  образовательную  деятельность  по образовательным программам дошкольного образования, присмотр и уход за детьми, по должностям: </t>
    </r>
    <r>
      <rPr>
        <sz val="11"/>
        <color rgb="FFFF0000"/>
        <rFont val="Times New Roman"/>
        <family val="1"/>
        <charset val="204"/>
      </rPr>
      <t>учителя-логопеды</t>
    </r>
  </si>
  <si>
    <t>(ПРi / ПР )× 100 i , i = 5: учителя-логопеды;</t>
  </si>
  <si>
    <r>
      <rPr>
        <sz val="11"/>
        <rFont val="Times New Roman"/>
        <family val="1"/>
        <charset val="204"/>
      </rPr>
      <t xml:space="preserve">Состав  педагогических  работников  (без  внешних  совместителей  и  работавших  по  договорам гражданско-правового  характера)  организаций,  осуществляющих  образовательную  деятельность  по образовательным программам дошкольного образования, присмотр и уход за детьми, по должностям: </t>
    </r>
    <r>
      <rPr>
        <sz val="11"/>
        <color rgb="FFFF0000"/>
        <rFont val="Times New Roman"/>
        <family val="1"/>
        <charset val="204"/>
      </rPr>
      <t>учителя-дефектологи</t>
    </r>
  </si>
  <si>
    <t>(ПРi / ПР )× 100 i , i = 6: учителя-дефектологи;</t>
  </si>
  <si>
    <r>
      <rPr>
        <sz val="11"/>
        <rFont val="Times New Roman"/>
        <family val="1"/>
        <charset val="204"/>
      </rPr>
      <t xml:space="preserve">Состав  педагогических  работников  (без  внешних  совместителей  и  работавших  по  договорам гражданско-правового  характера)  организаций,  осуществляющих  образовательную  деятельность  по образовательным программам дошкольного образования, присмотр и уход за детьми, по должностям: </t>
    </r>
    <r>
      <rPr>
        <sz val="11"/>
        <color rgb="FFFF0000"/>
        <rFont val="Times New Roman"/>
        <family val="1"/>
        <charset val="204"/>
      </rPr>
      <t>педагоги-психологи</t>
    </r>
  </si>
  <si>
    <t>(ПРi / ПР )× 100 i , i = 7: педагоги-психологи;</t>
  </si>
  <si>
    <r>
      <rPr>
        <sz val="11"/>
        <rFont val="Times New Roman"/>
        <family val="1"/>
        <charset val="204"/>
      </rPr>
      <t xml:space="preserve">Состав  педагогических  работников  (без  внешних  совместителей  и  работавших  по  договорам гражданско-правового  характера)  организаций,  осуществляющих  образовательную  деятельность  по образовательным программам дошкольного образования, присмотр и уход за детьми, по должностям: </t>
    </r>
    <r>
      <rPr>
        <sz val="11"/>
        <color rgb="FFFF0000"/>
        <rFont val="Times New Roman"/>
        <family val="1"/>
        <charset val="204"/>
      </rPr>
      <t>социальные педагоги</t>
    </r>
  </si>
  <si>
    <t>(ПРi / ПР )× 100 i , i = 8: социальные педагоги;</t>
  </si>
  <si>
    <r>
      <rPr>
        <sz val="11"/>
        <rFont val="Times New Roman"/>
        <family val="1"/>
        <charset val="204"/>
      </rPr>
      <t xml:space="preserve">Состав  педагогических  работников  (без  внешних  совместителей  и  работавших  по  договорам гражданско-правового  характера)  организаций,  осуществляющих  образовательную  деятельность  по образовательным программам дошкольного образования, присмотр и уход за детьми, по должностям: </t>
    </r>
    <r>
      <rPr>
        <sz val="11"/>
        <color rgb="FFFF0000"/>
        <rFont val="Times New Roman"/>
        <family val="1"/>
        <charset val="204"/>
      </rPr>
      <t>педагоги-организаторы</t>
    </r>
  </si>
  <si>
    <t>(ПРi / ПР )× 100 i , i = 9: педагоги-организаторы;</t>
  </si>
  <si>
    <r>
      <rPr>
        <sz val="11"/>
        <rFont val="Times New Roman"/>
        <family val="1"/>
        <charset val="204"/>
      </rPr>
      <t xml:space="preserve">Состав  педагогических  работников  (без  внешних  совместителей  и  работавших  по  договорам гражданско-правового  характера)  организаций,  осуществляющих  образовательную  деятельность  по образовательным программам дошкольного образования, присмотр и уход за детьми, по должностям: </t>
    </r>
    <r>
      <rPr>
        <sz val="11"/>
        <color rgb="FFFF0000"/>
        <rFont val="Times New Roman"/>
        <family val="1"/>
        <charset val="204"/>
      </rPr>
      <t>учителя иностранных языков</t>
    </r>
  </si>
  <si>
    <t>(ПРi / ПР )× 100 i , i = 10: учителя иностранных языков;</t>
  </si>
  <si>
    <r>
      <rPr>
        <sz val="11"/>
        <rFont val="Times New Roman"/>
        <family val="1"/>
        <charset val="204"/>
      </rPr>
      <t xml:space="preserve">Состав  педагогических  работников  (без  внешних  совместителей  и  работавших  по  договорам гражданско-правового  характера)  организаций,  осуществляющих  образовательную  деятельность  по образовательным программам дошкольного образования, присмотр и уход за детьми, по должностям: </t>
    </r>
    <r>
      <rPr>
        <sz val="11"/>
        <color rgb="FFFF0000"/>
        <rFont val="Times New Roman"/>
        <family val="1"/>
        <charset val="204"/>
      </rPr>
      <t>педагоги дополнительного образования</t>
    </r>
  </si>
  <si>
    <t>(ПРi / ПР )× 100 i , i = 11: педагоги дополнительного образования;</t>
  </si>
  <si>
    <r>
      <rPr>
        <sz val="11"/>
        <rFont val="Times New Roman"/>
        <family val="1"/>
        <charset val="204"/>
      </rPr>
      <t xml:space="preserve">Состав  педагогических  работников  (без  внешних  совместителей  и  работавших  по  договорам гражданско-правового  характера)  организаций,  осуществляющих  образовательную  деятельность  по образовательным программам дошкольного образования, присмотр и уход за детьми, по должностям: </t>
    </r>
    <r>
      <rPr>
        <sz val="11"/>
        <color rgb="FFFF0000"/>
        <rFont val="Times New Roman"/>
        <family val="1"/>
        <charset val="204"/>
      </rPr>
      <t>другие педагогические работники</t>
    </r>
  </si>
  <si>
    <t>(ПРi / ПР )× 100 i , i = 12: другие педагогические работники;</t>
  </si>
  <si>
    <t>1.3.3.    Отношение    среднемесячной    заработной    платы    педагогических работников   дошкольных   образовательных   организаций   к   среднемесячной заработной   плате   в   сфере   общего   образования   в   субъекте   Российской Федерации    (по    государственным    и    муниципальным    образовательным организациям).</t>
  </si>
  <si>
    <t>Форма № ЗП</t>
  </si>
  <si>
    <t>(З1 / З2 ) * 100,</t>
  </si>
  <si>
    <t>З1  - среднемесячная заработная плата педагогических работников дошкольных образовательных организаций</t>
  </si>
  <si>
    <t>Зi = ((ФОТi / Чci )/ 12 ) * 1000</t>
  </si>
  <si>
    <t>З2  - среднемесячная заработная плата в сфере общего образования в субъекте Российской Федерации;</t>
  </si>
  <si>
    <t>ФОТ1  - фонд начисленной заработной платы педагогических работников (без внешних совместителей и работающих по договорам гражданско-правового характера) государственных и муниципальных образовательных организаций, осуществляющих образовательную деятельность по образовательным программам дошкольного образования, включая обособленные подразделения (в том числе филиалы);</t>
  </si>
  <si>
    <t>рублей</t>
  </si>
  <si>
    <t>ФОТ 2 - фонд начисленной заработной платы педагогических работников и заведующих учебной частью (без внешних совместителей и работающих по договорам гражданско-правового характера) государственных и муниципальных образовательных организаций, осуществляющих образовательную деятельность по образовательным программам начального общего, основного общего, среднего общего образования, включая обособленные подразделения (в том числе филиалы);</t>
  </si>
  <si>
    <t>Ч  с1 - среднесписочная численность педагогических работников государственных и муниципальных образовательных организаций, осуществляющих образовательную деятельность по образовательным программам дошкольного образования, включая обособленные подразделения (в том числе филиалы);</t>
  </si>
  <si>
    <t>Ч  с2 - среднесписочная численность педагогических работников и заведующих учебной частью государственных и муниципальных образовательных организаций, осуществляющих образовательную деятельность по образовательным программам начального общего, основного общего, среднего общего образования, включая обособленные подразделения (в том числе филиалы).</t>
  </si>
  <si>
    <t>1.3.4.   Удельный   вес   численности   педагогических   работников   в   общей численности   работников   (без   внешних   совместителей   и   работающих   по договорам  гражданско-правового  характера)  организаций,  осуществляющих образовательную деятельность по образовательным программам дошкольного образования, присмотр и уход за детьми.</t>
  </si>
  <si>
    <t>Форма № ЗП
(Чпр/Чдо) * 100</t>
  </si>
  <si>
    <t>Чпр - численность педагогических работников (без внешних совместителей и работающих по договорам гражданско-правового характера) организаций, осуществляющих образовательную деятельность по образовательным программам дошкольного образования, присмотр и уход за детьми;</t>
  </si>
  <si>
    <t>Чдо - численность работников (без внешних совместителей и работающих по договорам гражданско-правового характера) организаций, осуществляющих образовательную деятельность по образовательным программам дошкольного образования, присмотр и уход за детьми.</t>
  </si>
  <si>
    <t>1.4.    Материально-техническое    и    информационное    обеспечение    дошкольных    образовательных организаций</t>
  </si>
  <si>
    <t>1.4.1.      Общая      площадь      помещений      организаций,      осуществляющих образовательную деятельность по образовательным программам дошкольного образования, присмотр и уход за детьми, в расчете на одного ребенка.</t>
  </si>
  <si>
    <t>Пл/ЧВ</t>
  </si>
  <si>
    <t>квадратный метр</t>
  </si>
  <si>
    <t>Пл  -  общая  площадь  всех  помещений  организаций  дошкольного  образования,  включая  обособленные подразделения (в том числе филиалы);</t>
  </si>
  <si>
    <t>ЧВ    -    численность    детей,    посещающих    дошкольные    образовательные    организации,    включая обособленные подразделения (в том числе филиалы).</t>
  </si>
  <si>
    <t>1.4.2.  Удельный  вес  числа  дошкольных  образовательных  организаций,  имеющих  следующие  виды благоустройства, в общем числе дошкольных образовательных организаций:</t>
  </si>
  <si>
    <r>
      <rPr>
        <sz val="11"/>
        <rFont val="Times New Roman"/>
        <family val="1"/>
        <charset val="204"/>
      </rPr>
      <t xml:space="preserve">Удельный  вес  числа  дошкольных  образовательных  организаций,  имеющих  следующие  виды благоустройства, в общем числе дошкольных образовательных организаций: </t>
    </r>
    <r>
      <rPr>
        <sz val="11"/>
        <color rgb="FFFF0000"/>
        <rFont val="Times New Roman"/>
        <family val="1"/>
        <charset val="204"/>
      </rPr>
      <t>водопровод</t>
    </r>
  </si>
  <si>
    <t>(Чвбi/Ч) * 100, i = 1: водопровод;</t>
  </si>
  <si>
    <t>Чвбi - число дошкольных образовательных организаций, включая обособленные подразделения (в том числе филиалы), имеющих вид благоустройства i:</t>
  </si>
  <si>
    <t>количество</t>
  </si>
  <si>
    <t>Ч  -  общее  число  дошкольных  образовательных  организаций,  включая  обособленные  подразделения  (в том числе филиалы).</t>
  </si>
  <si>
    <r>
      <rPr>
        <sz val="11"/>
        <rFont val="Times New Roman"/>
        <family val="1"/>
        <charset val="204"/>
      </rPr>
      <t xml:space="preserve">Удельный  вес  числа  дошкольных  образовательных  организаций,  имеющих  следующие  виды благоустройства, в общем числе дошкольных образовательных организаций: </t>
    </r>
    <r>
      <rPr>
        <sz val="11"/>
        <color rgb="FFFF0000"/>
        <rFont val="Times New Roman"/>
        <family val="1"/>
        <charset val="204"/>
      </rPr>
      <t>водоотведение</t>
    </r>
  </si>
  <si>
    <t>(Чвбi/Ч) * 100, i = 2: водоотведение;</t>
  </si>
  <si>
    <r>
      <rPr>
        <sz val="11"/>
        <rFont val="Times New Roman"/>
        <family val="1"/>
        <charset val="204"/>
      </rPr>
      <t xml:space="preserve">Удельный  вес  числа  дошкольных  образовательных  организаций,  имеющих  следующие  виды благоустройства, в общем числе дошкольных образовательных организаций: </t>
    </r>
    <r>
      <rPr>
        <sz val="11"/>
        <color rgb="FFFF0000"/>
        <rFont val="Times New Roman"/>
        <family val="1"/>
        <charset val="204"/>
      </rPr>
      <t>центральное отопление</t>
    </r>
  </si>
  <si>
    <t>(Чвбi/Ч) * 100, i = 3: центральное отопление;</t>
  </si>
  <si>
    <r>
      <rPr>
        <sz val="11"/>
        <rFont val="Times New Roman"/>
        <family val="1"/>
        <charset val="204"/>
      </rPr>
      <t xml:space="preserve">Удельный  вес  числа  дошкольных  образовательных  организаций,  имеющих  следующие  виды благоустройства, в общем числе дошкольных образовательных организаций: </t>
    </r>
    <r>
      <rPr>
        <sz val="11"/>
        <color rgb="FFFF0000"/>
        <rFont val="Times New Roman"/>
        <family val="1"/>
        <charset val="204"/>
      </rPr>
      <t>системы видеонаблюдения</t>
    </r>
  </si>
  <si>
    <t>(Чвбi/Ч) * 100, i = 4: системы видеонаблюдения;</t>
  </si>
  <si>
    <r>
      <rPr>
        <sz val="11"/>
        <rFont val="Times New Roman"/>
        <family val="1"/>
        <charset val="204"/>
      </rPr>
      <t xml:space="preserve">Удельный  вес  числа  дошкольных  образовательных  организаций,  имеющих  следующие  виды благоустройства, в общем числе дошкольных образовательных организаций: </t>
    </r>
    <r>
      <rPr>
        <sz val="11"/>
        <color rgb="FFFF0000"/>
        <rFont val="Times New Roman"/>
        <family val="1"/>
        <charset val="204"/>
      </rPr>
      <t>охрана</t>
    </r>
  </si>
  <si>
    <t>(Чвбi/Ч) * 100, i = 5: охрана;</t>
  </si>
  <si>
    <r>
      <rPr>
        <sz val="11"/>
        <rFont val="Times New Roman"/>
        <family val="1"/>
        <charset val="204"/>
      </rPr>
      <t xml:space="preserve">Удельный  вес  числа  дошкольных  образовательных  организаций,  имеющих  следующие  виды благоустройства, в общем числе дошкольных образовательных организаций: </t>
    </r>
    <r>
      <rPr>
        <sz val="11"/>
        <color rgb="FFFF0000"/>
        <rFont val="Times New Roman"/>
        <family val="1"/>
        <charset val="204"/>
      </rPr>
      <t>автоматическая пожарная сигнализация</t>
    </r>
  </si>
  <si>
    <t>(Чвбi/Ч) * 100, i = 6: автоматическая пожарная сигнализация;</t>
  </si>
  <si>
    <r>
      <rPr>
        <sz val="11"/>
        <rFont val="Times New Roman"/>
        <family val="1"/>
        <charset val="204"/>
      </rPr>
      <t xml:space="preserve">Удельный  вес  числа  дошкольных  образовательных  организаций,  имеющих  следующие  виды благоустройства, в общем числе дошкольных образовательных организаций: </t>
    </r>
    <r>
      <rPr>
        <sz val="11"/>
        <color rgb="FFFF0000"/>
        <rFont val="Times New Roman"/>
        <family val="1"/>
        <charset val="204"/>
      </rPr>
      <t>дымовые извещатели</t>
    </r>
  </si>
  <si>
    <t>(Чвбi/Ч) * 100, i = 7: дымовые извещатели;</t>
  </si>
  <si>
    <r>
      <rPr>
        <sz val="11"/>
        <rFont val="Times New Roman"/>
        <family val="1"/>
        <charset val="204"/>
      </rPr>
      <t xml:space="preserve">Удельный  вес  числа  дошкольных  образовательных  организаций,  имеющих  следующие  виды благоустройства, в общем числе дошкольных образовательных организаций: </t>
    </r>
    <r>
      <rPr>
        <sz val="11"/>
        <color rgb="FFFF0000"/>
        <rFont val="Times New Roman"/>
        <family val="1"/>
        <charset val="204"/>
      </rPr>
      <t>пожарные краны и рукава</t>
    </r>
  </si>
  <si>
    <t>(Чвбi/Ч) * 100, i = 8: пожарные краны и рукава;</t>
  </si>
  <si>
    <r>
      <rPr>
        <sz val="11"/>
        <rFont val="Times New Roman"/>
        <family val="1"/>
        <charset val="204"/>
      </rPr>
      <t xml:space="preserve">Удельный  вес  числа  дошкольных  образовательных  организаций,  имеющих  следующие  виды благоустройства, в общем числе дошкольных образовательных организаций: </t>
    </r>
    <r>
      <rPr>
        <sz val="11"/>
        <color rgb="FFFF0000"/>
        <rFont val="Times New Roman"/>
        <family val="1"/>
        <charset val="204"/>
      </rPr>
      <t>кнопка пожарной сигнализации</t>
    </r>
  </si>
  <si>
    <t>(Чвбi/Ч) * 100, i = 9: кнопка пожарной сигнализации;</t>
  </si>
  <si>
    <t>1.4.3.   Удельный   вес   числа   дошкольных   образовательных   организаций, имеющих физкультурные залы, в общем числе дошкольных образовательных организаций.</t>
  </si>
  <si>
    <t>Форма № 85-К 
(Чфз/Ч) * 100</t>
  </si>
  <si>
    <t>Чфз - число дошкольных образовательных организаций, включая обособленные подразделения (в том числе филиалы), имеющих физкультурные залы;</t>
  </si>
  <si>
    <t>Ч - общее число дошкольных образовательных организаций, включая обособленные подразделения (в том числе филиалы).</t>
  </si>
  <si>
    <t>1.4.4.   Число   персональных   компьютеров,   доступных   для   использования детьми,  в  расчете  на  100  детей,  посещающих  дошкольные  образовательные организации.</t>
  </si>
  <si>
    <t>Форма № 85-К 
(ЧК/ЧВ) * 100</t>
  </si>
  <si>
    <t>единица</t>
  </si>
  <si>
    <t>ЧК - число персональных компьютеров, доступных для использования детьми, в дошкольных образовательных организациях, включая обособленные подразделения (в том числе филиалы);</t>
  </si>
  <si>
    <t>ЧВ - численность детей, посещающих дошкольные образовательные организации, включая обособленные подразделения (в том числе филиалы), в возрасте 3 лет и старше.</t>
  </si>
  <si>
    <t>1.4.5.   Удельный   вес   площади   помещений   дошкольных   образовательных организаций,   используемой   для   учебных   целей,   в   общей   площади   всех помещений дошкольных образовательных организаций.</t>
  </si>
  <si>
    <t>Форма № 85-К 
(Пу /П общ )*100</t>
  </si>
  <si>
    <t>Пу  -  площадь  помещений  дошкольных  образовательных  организаций,  используемых  для  учебных
целей;</t>
  </si>
  <si>
    <t xml:space="preserve">П общ  - общая площадь всех помещений дошкольных образовательных организаций.
</t>
  </si>
  <si>
    <t>1.5. Условия получения дошкольного образования лицами с ограниченными возможностями здоровья и инвалидами</t>
  </si>
  <si>
    <t>1.5.1.  Удельный  вес  численности  детей  с  ограниченными  возможностями здоровья     в     общей     численности     детей,     посещающих     организации, осуществляющие     образовательную     деятельность     по     образовательным программам дошкольного образования, присмотр и уход за детьми.</t>
  </si>
  <si>
    <t>Форма № 85-К 
(Ч ОВЗ  /Ч) * 100</t>
  </si>
  <si>
    <t>Ч ОВЗ  - численность детей, посещающих организации, осуществляющие образовательную деятельность по образовательным программам дошкольного образования, присмотр и уход за детьми, включая обособленные подразделения (в том числе филиалы), относящихся к категории лиц с ограниченными возможностями здоровья;</t>
  </si>
  <si>
    <t>1.5.2.   Удельный   вес   численности   детей-инвалидов   в   общей   численности детей,     посещающих     организации,     осуществляющие     образовательную деятельность  по  образовательным  программам  дошкольного  образования, присмотр и уход за детьми.</t>
  </si>
  <si>
    <t>Форма № 85-К 
процент</t>
  </si>
  <si>
    <t>(Чи /Ч) * 100</t>
  </si>
  <si>
    <t>Ч и - численность детей, посещающих организации, осуществляющие образовательную деятельность по 
образовательным программам дошкольного образования, присмотр и уход за детьми, включая обособленные подразделения (в том числе филиалы), относящихся к категории детей-инвалидов;</t>
  </si>
  <si>
    <t>1.5.3. Структура численности детей с ограниченными возможностями здоровья, обучающихся в группах компенсирующей, оздоровительной и комбинированной направленности дошкольных образовательных организаций, по видам групп:</t>
  </si>
  <si>
    <t>(Човзi  / Човз)*100</t>
  </si>
  <si>
    <t>Ч ОВЗi      - численность детей с ограниченными возможностями здоровья (за исключением
детей-инвалидов), обучающихся в дошкольных образовательных организациях, ВСЕГО:</t>
  </si>
  <si>
    <t>Ч овзi</t>
  </si>
  <si>
    <t xml:space="preserve">Ч  ОВЗ   -   общая   численность   детей   с   ограниченными   возможностями   здоровья,   обучающихся   в дошкольных образовательных организациях, в группах компенсирующей (Човз1), оздоровительной (Човз10) и комбинированной (Човз14) направленности; 
        </t>
  </si>
  <si>
    <t>Ч ОВЗ = (Човз1 + Човз10 + Човз14 )</t>
  </si>
  <si>
    <t>Всего детей в группах компенсирующей направленности:</t>
  </si>
  <si>
    <t>в том числе для детей:</t>
  </si>
  <si>
    <t>i = 2: с нарушением слуха;</t>
  </si>
  <si>
    <t>Ч ОВЗi      - численность детей с ограниченными возможностями здоровья (за исключением
детей-инвалидов), обучающихся в дошкольных образовательных организациях, в группах i:</t>
  </si>
  <si>
    <t>i = 3: с нарушением речи;</t>
  </si>
  <si>
    <t>i = 4: с нарушением зрения;</t>
  </si>
  <si>
    <t>i = 5: с умственной отсталостью (интеллектуальными нарушениями);</t>
  </si>
  <si>
    <t>i = 6: с задержкой психического развития;</t>
  </si>
  <si>
    <t>i = 7: с нарушением опорно-двигательного аппарата;</t>
  </si>
  <si>
    <t>Ч ОВЗi - численность детей с ограниченными возможностями здоровья (за исключением
детей-инвалидов), обучающихся в дошкольных образовательных организациях, в группах i:</t>
  </si>
  <si>
    <t>i = 8: со сложным дефектом;</t>
  </si>
  <si>
    <t>i = 9: другого профиля;</t>
  </si>
  <si>
    <t>Всего детей в группах оздоровительной направленности:</t>
  </si>
  <si>
    <t>i = 11: с туберкулезной интоксикацией;</t>
  </si>
  <si>
    <t>i = 12: часто болеющих;</t>
  </si>
  <si>
    <t>i = 13: с нефрологическими заболеваниями;</t>
  </si>
  <si>
    <t>Всего детей в группах комбинированной направленност:</t>
  </si>
  <si>
    <t>1.5.4.    Структура    численности    детей-инвалидов,    обучающихся    в    группах    компенсирующей    и комбинированной направленности дошкольных образовательных организаций, по видам групп:</t>
  </si>
  <si>
    <t>Форма № 85-К 
(Ч инвi / Ч инв)*100</t>
  </si>
  <si>
    <t>Ч  инвi - численность детей-инвалидов, обучающихся в дошкольных образовательных организациях, в группах:</t>
  </si>
  <si>
    <t>Ч инвi</t>
  </si>
  <si>
    <t xml:space="preserve">Ч инв    - общая численность детей-инвалидов, обучающихся в группах компенсирующей (Ч  инв1) и комбинированной (Ч  инв10) направленности.
Ч  инв =(Чинв1 +Ч  инв10)                                                                                                                                                                                                                      </t>
  </si>
  <si>
    <t xml:space="preserve">Ч  инв =(Чинв1 +Ч  инв10)      </t>
  </si>
  <si>
    <t>Всего детей в группах  компенсирующей направленности:</t>
  </si>
  <si>
    <t>Всего летей в группах комбинированной направленности:</t>
  </si>
  <si>
    <t>1.5.5.  Удельный  вес  дошкольных  образовательных  организаций,  имеющих техническое   оснащение   для   детей-инвалидов   и   детей   с   ограниченными возможностями  здоровья  в  общем  количестве  дошкольных  образовательных организаций, по видам оснащения:</t>
  </si>
  <si>
    <r>
      <rPr>
        <sz val="11"/>
        <rFont val="Times New Roman"/>
        <family val="1"/>
        <charset val="204"/>
      </rPr>
      <t xml:space="preserve">Удельный  вес  дошкольных  образовательных  организаций,  имеющих техническое   оснащение   для   детей-инвалидов   и   детей   с   ограниченными возможностями  здоровья  в  общем  количестве  дошкольных  образовательных организаций, по видам оснащения: </t>
    </r>
    <r>
      <rPr>
        <sz val="11"/>
        <color rgb="FFFF0000"/>
        <rFont val="Times New Roman"/>
        <family val="1"/>
        <charset val="204"/>
      </rPr>
      <t>пандус</t>
    </r>
  </si>
  <si>
    <t>(Ктi/К) * 100, i = 1: пандус</t>
  </si>
  <si>
    <t>Ктi - число дошкольных образовательных организаций, имеющих техническое оснащение для детей-инвалидов и детей с ограниченными возможностями здоровья вида i:</t>
  </si>
  <si>
    <t>К - общее число дошкольных образовательных организаций.</t>
  </si>
  <si>
    <r>
      <rPr>
        <sz val="11"/>
        <rFont val="Times New Roman"/>
        <family val="1"/>
        <charset val="204"/>
      </rPr>
      <t xml:space="preserve">Удельный  вес  дошкольных  образовательных  организаций,  имеющих техническое   оснащение   для   детей-инвалидов   и   детей   с   ограниченными возможностями  здоровья  в  общем  количестве  дошкольных  образовательных организаций, по видам оснащения: </t>
    </r>
    <r>
      <rPr>
        <sz val="11"/>
        <color rgb="FFFF0000"/>
        <rFont val="Times New Roman"/>
        <family val="1"/>
        <charset val="204"/>
      </rPr>
      <t>подъемник для детей;</t>
    </r>
  </si>
  <si>
    <t>(Ктi/К) * 100, i = 2: подъемник для детей</t>
  </si>
  <si>
    <r>
      <rPr>
        <sz val="11"/>
        <rFont val="Times New Roman"/>
        <family val="1"/>
        <charset val="204"/>
      </rPr>
      <t xml:space="preserve">Удельный  вес  дошкольных  образовательных  организаций,  имеющих техническое   оснащение   для   детей-инвалидов   и   детей   с   ограниченными возможностями  здоровья  в  общем  количестве  дошкольных  образовательных организаций, по видам оснащения: </t>
    </r>
    <r>
      <rPr>
        <sz val="11"/>
        <color rgb="FFFF0000"/>
        <rFont val="Times New Roman"/>
        <family val="1"/>
        <charset val="204"/>
      </rPr>
      <t>лифт для детей;</t>
    </r>
  </si>
  <si>
    <t>(Ктi/К) * 100, i = 3: лифт для детей</t>
  </si>
  <si>
    <r>
      <rPr>
        <sz val="11"/>
        <rFont val="Times New Roman"/>
        <family val="1"/>
        <charset val="204"/>
      </rPr>
      <t xml:space="preserve">Удельный  вес  дошкольных  образовательных  организаций,  имеющих техническое   оснащение   для   детей-инвалидов   и   детей   с   ограниченными возможностями  здоровья  в  общем  количестве  дошкольных  образовательных организаций, по видам оснащения: </t>
    </r>
    <r>
      <rPr>
        <sz val="11"/>
        <color rgb="FFFF0000"/>
        <rFont val="Times New Roman"/>
        <family val="1"/>
        <charset val="204"/>
      </rPr>
      <t>инвалидные коляски;</t>
    </r>
  </si>
  <si>
    <t>(Ктi/К) * 100, i = 4: инвалидные коляски</t>
  </si>
  <si>
    <r>
      <rPr>
        <sz val="11"/>
        <rFont val="Times New Roman"/>
        <family val="1"/>
        <charset val="204"/>
      </rPr>
      <t xml:space="preserve">Удельный  вес  дошкольных  образовательных  организаций,  имеющих техническое   оснащение   для   детей-инвалидов   и   детей   с   ограниченными возможностями  здоровья  в  общем  количестве  дошкольных  образовательных организаций, по видам оснащения: </t>
    </r>
    <r>
      <rPr>
        <sz val="11"/>
        <color rgb="FFFF0000"/>
        <rFont val="Times New Roman"/>
        <family val="1"/>
        <charset val="204"/>
      </rPr>
      <t>книги для слабовидящих;</t>
    </r>
  </si>
  <si>
    <t>(Ктi/К) * 100, i = 5: книги для слабовидящих</t>
  </si>
  <si>
    <r>
      <rPr>
        <sz val="11"/>
        <rFont val="Times New Roman"/>
        <family val="1"/>
        <charset val="204"/>
      </rPr>
      <t>Удельный  вес  дошкольных  образовательных  организаций,  имеющих техническое   оснащение   для   детей-инвалидов   и   детей   с   ограниченными возможностями  здоровья  в  общем  количестве  дошкольных  образовательных организаций, по видам оснащения:</t>
    </r>
    <r>
      <rPr>
        <sz val="11"/>
        <color rgb="FFFF0000"/>
        <rFont val="Times New Roman"/>
        <family val="1"/>
        <charset val="204"/>
      </rPr>
      <t xml:space="preserve"> электронные обучающие материалы (игры и презентации);</t>
    </r>
  </si>
  <si>
    <t>(Ктi/К) * 100, i = 6: электронные обучающие материалы (игры и презентации)</t>
  </si>
  <si>
    <r>
      <rPr>
        <sz val="11"/>
        <rFont val="Times New Roman"/>
        <family val="1"/>
        <charset val="204"/>
      </rPr>
      <t>Удельный  вес  дошкольных  образовательных  организаций,  имеющих техническое   оснащение   для   детей-инвалидов   и   детей   с   ограниченными возможностями  здоровья  в  общем  количестве  дошкольных  образовательных организаций, по видам оснащения:</t>
    </r>
    <r>
      <rPr>
        <sz val="11"/>
        <color rgb="FFFF0000"/>
        <rFont val="Times New Roman"/>
        <family val="1"/>
        <charset val="204"/>
      </rPr>
      <t xml:space="preserve"> стационарное спортивное оборудование (тренажеры);</t>
    </r>
  </si>
  <si>
    <t>(Ктi / К) * 100, i = 7: стационарное спортивное оборудование (тренажеры)</t>
  </si>
  <si>
    <r>
      <rPr>
        <sz val="11"/>
        <rFont val="Times New Roman"/>
        <family val="1"/>
        <charset val="204"/>
      </rPr>
      <t>Удельный  вес  дошкольных  образовательных  организаций,  имеющих техническое   оснащение   для   детей-инвалидов   и   детей   с   ограниченными возможностями  здоровья  в  общем  количестве  дошкольных  образовательных организаций, по видам оснащения:</t>
    </r>
    <r>
      <rPr>
        <sz val="11"/>
        <color rgb="FFFF0000"/>
        <rFont val="Times New Roman"/>
        <family val="1"/>
        <charset val="204"/>
      </rPr>
      <t xml:space="preserve"> звуковые средства воспроизведения информации;</t>
    </r>
  </si>
  <si>
    <t>(Ктi / К) * 100, i = 8: звуковые средства воспроизведения информации</t>
  </si>
  <si>
    <t>1.6. Состояние здоровья лиц, обучающихся по программам дошкольного образования</t>
  </si>
  <si>
    <t>1.6.1.  Удельный      вес      численности      детей,      посещающих      группы компенсирующей  направленности,  в  общей  численности  детей,  посещающих организации,       осуществляющие       образовательную       деятельность       по образовательным программам дошкольного образования, присмотр и уход за детьми.</t>
  </si>
  <si>
    <t>Форма № 85-К 
(Ч комп / Ч)×100</t>
  </si>
  <si>
    <t>Ч комп  -  численность    детей    в    группах    компенсирующей    направленности    в    организациях, осуществляющих   образовательную   деятельность   по   образовательным   программам   дошкольного образования, присмотр и уход за детьми, включая обособленные подразделения (в том числе филиалы);</t>
  </si>
  <si>
    <t>Ч - численность детей, посещающих организации, осуществляющие образовательную деятельность по образовательным   программам   дошкольного   образования,   присмотр   и   уход   за   детьми,   включая обособленные подразделения (в том числе филиалы).</t>
  </si>
  <si>
    <t>1.6.2. Удельный вес численности детей, посещающих группы оздоровительной направленности,   в   общей   численности   детей,   посещающих   организации, осуществляющие     образовательную     деятельность     по     образовательным программам дошкольного образования, присмотр и уход за детьми.</t>
  </si>
  <si>
    <t>Форма № 85-К 
(Ч озд / Ч) × 100</t>
  </si>
  <si>
    <t>Ч озд - численность детей в группах оздоровительной направленности в организациях, осуществляющих образовательную деятельность по образовательным программам дошкольного образования, присмотр и уход за детьми, включая обособленные подразделения (в том числе филиалы);</t>
  </si>
  <si>
    <t>Ч  -  численность  детей,  посещающих  организации,  осуществляющие  образовательную  деятельность  по образовательным   программам   дошкольного   образования,   присмотр   и   уход   за   детьми,   включая обособленные подразделения (в том числе филиалы).</t>
  </si>
  <si>
    <t>1.7.   Изменение   сети   дошкольных   образовательных   организаций   (в   том   числе   ликвидация   и реорганизация организаций, осуществляющих образовательную деятельность)</t>
  </si>
  <si>
    <t>1.7.1.   Изменение   числа   организаций   (обособленных   подразделений   (филиалов),   осуществляющих образовательную деятельность по образовательным программам дошкольного образования, присмотр и уход за детьми:</t>
  </si>
  <si>
    <r>
      <rPr>
        <sz val="11"/>
        <rFont val="Times New Roman"/>
        <family val="1"/>
        <charset val="204"/>
      </rPr>
      <t xml:space="preserve">Изменение   числа   организаций   (обособленных   подразделений   (филиалов),   осуществляющих образовательную деятельность по образовательным программам дошкольного образования, присмотр и уход за детьми: </t>
    </r>
    <r>
      <rPr>
        <sz val="11"/>
        <color rgb="FFFF0000"/>
        <rFont val="Times New Roman"/>
        <family val="1"/>
        <charset val="204"/>
      </rPr>
      <t>число дошкольных образовательных организаций</t>
    </r>
  </si>
  <si>
    <t>(Чi /Чi (-1)) * 100 , i=1: число дошкольных образовательных организаций</t>
  </si>
  <si>
    <t>Ч i - число организаций, осуществляющих образовательную деятельность по образовательным программам дошкольного образования, присмотр и уход за детьми в отчетном году t;</t>
  </si>
  <si>
    <t>Ч i(-1) - число организаций, осуществляющих образовательную деятельность по образовательным программам дошкольного образования, присмотр и уход за детьми в году t-1, предшествовавшем отчетному году t;</t>
  </si>
  <si>
    <t>1.8. Финансово-экономическая деятельность дошкольных образовательных организаций</t>
  </si>
  <si>
    <t>1.8.1.   Общий   объем   финансовых   средств,   поступивший   в   дошкольные образовательные организации, в расчете на одного ребенка.</t>
  </si>
  <si>
    <t>(О с / Ч)</t>
  </si>
  <si>
    <t>тысяча рублей</t>
  </si>
  <si>
    <t>О с - общий объем финансовых средств, поступивший в дошкольные образовательные организации;</t>
  </si>
  <si>
    <t>1.8.2.  Удельный  вес  финансовых  средств  от  образовательной  деятельности  в общем     объеме     финансовых     средств     дошкольных     образовательных организаций.</t>
  </si>
  <si>
    <t>(О обр  /О)*100</t>
  </si>
  <si>
    <t>О обр     - объем средств от образовательной деятельности, поступивший в дошкольные образовательные организации, включая обособленные подразделения (в том числе филиалы);</t>
  </si>
  <si>
    <t>рубли</t>
  </si>
  <si>
    <t>О  -  общий  объем  финансовых  средств,  поступивший  в  дошкольные  образовательные  организации, включая обособленные подразделения (в том числе филиалы).</t>
  </si>
  <si>
    <t>1.8.3. Структура финансирования дошкольных образовательных организаций по источникам их получения:</t>
  </si>
  <si>
    <r>
      <rPr>
        <sz val="11"/>
        <rFont val="Times New Roman"/>
        <family val="1"/>
        <charset val="204"/>
      </rPr>
      <t xml:space="preserve">Структура финансирования дошкольных образовательных организаций по источникам их получения: </t>
    </r>
    <r>
      <rPr>
        <sz val="11"/>
        <color rgb="FFFF0000"/>
        <rFont val="Times New Roman"/>
        <family val="1"/>
        <charset val="204"/>
      </rPr>
      <t>средства федерального бюджета, бюджета субъекта Российской Федерации и местного бюджета;</t>
    </r>
  </si>
  <si>
    <t>(Фi / Ф)*100, i = 1: средства федерального бюджета, бюджета субъекта Российской Федерации и местного бюджета;</t>
  </si>
  <si>
    <t>Ф i - объем финансовых средств, поступивший в дошкольные образовательные организации, включая обособленные подразделения (в том числе филиалы), по источникам финансирования i:</t>
  </si>
  <si>
    <t>Ф  -  общий  объем  финансовых  средств,  поступивший  в  дошкольные  образовательные  организации, включая обособленные подразделения (в том числе филиалы).</t>
  </si>
  <si>
    <r>
      <rPr>
        <sz val="11"/>
        <rFont val="Times New Roman"/>
        <family val="1"/>
        <charset val="204"/>
      </rPr>
      <t xml:space="preserve">Структура финансирования дошкольных образовательных организаций по источникам их получения: </t>
    </r>
    <r>
      <rPr>
        <sz val="11"/>
        <color rgb="FFFF0000"/>
        <rFont val="Times New Roman"/>
        <family val="1"/>
        <charset val="204"/>
      </rPr>
      <t>средства организаций;</t>
    </r>
  </si>
  <si>
    <t>(Фi / Ф)*100, i = 2: средства организаций;</t>
  </si>
  <si>
    <r>
      <rPr>
        <sz val="11"/>
        <rFont val="Times New Roman"/>
        <family val="1"/>
        <charset val="204"/>
      </rPr>
      <t xml:space="preserve">Структура финансирования дошкольных образовательных организаций по источникам их получения: </t>
    </r>
    <r>
      <rPr>
        <sz val="11"/>
        <color rgb="FFFF0000"/>
        <rFont val="Times New Roman"/>
        <family val="1"/>
        <charset val="204"/>
      </rPr>
      <t>средства населения;</t>
    </r>
  </si>
  <si>
    <t>(Фi / Ф)*100, i = 3: средства населения;</t>
  </si>
  <si>
    <r>
      <rPr>
        <sz val="11"/>
        <rFont val="Times New Roman"/>
        <family val="1"/>
        <charset val="204"/>
      </rPr>
      <t xml:space="preserve">Структура финансирования дошкольных образовательных организаций по источникам их получения: </t>
    </r>
    <r>
      <rPr>
        <sz val="11"/>
        <color rgb="FFFF0000"/>
        <rFont val="Times New Roman"/>
        <family val="1"/>
        <charset val="204"/>
      </rPr>
      <t>внебюджетные фонды;</t>
    </r>
  </si>
  <si>
    <t>(Фi / Ф)*100, i = 4: внебюджетные фонды;</t>
  </si>
  <si>
    <r>
      <rPr>
        <sz val="11"/>
        <rFont val="Times New Roman"/>
        <family val="1"/>
        <charset val="204"/>
      </rPr>
      <t xml:space="preserve">Структура финансирования дошкольных образовательных организаций по источникам их получения: </t>
    </r>
    <r>
      <rPr>
        <sz val="11"/>
        <color rgb="FFFF0000"/>
        <rFont val="Times New Roman"/>
        <family val="1"/>
        <charset val="204"/>
      </rPr>
      <t>иностранные источники;</t>
    </r>
  </si>
  <si>
    <t>(Фi / Ф)*100, i = 5: иностранные источники;</t>
  </si>
  <si>
    <t>1.9.   Создание   безопасных   условий   при   организации   образовательного   процесса   в   дошкольных образовательных организациях</t>
  </si>
  <si>
    <t>1.9.1. Удельный вес числа зданий дошкольных образовательных организаций, находящихся  в  аварийном  состоянии,  в  общем  числе  зданий  дошкольных образовательных организаций.</t>
  </si>
  <si>
    <t>Форма № 85-К 
(Чза/Чз) * 100</t>
  </si>
  <si>
    <t>Чза - число зданий дошкольных образовательных организаций, включая обособленные подразделения (в том числе филиалы), находящихся в аварийном состоянии;</t>
  </si>
  <si>
    <t>Чз - общее число зданий дошкольных образовательных организаций, включая обособленные подразделения (в том числе филиалы).</t>
  </si>
  <si>
    <t>1.9.2. Удельный вес числа зданий дошкольных образовательных организаций, требующих   капитального   ремонта,   в   общем   числе   зданий   дошкольных образовательных организаций.</t>
  </si>
  <si>
    <t>Форма № 85-К 
(Чзкр/Чз) * 100</t>
  </si>
  <si>
    <t>Чзкр - число зданий дошкольных образовательных организаций, включая обособленные подразделения (в том числе филиалы), требующих капитального ремонта;</t>
  </si>
  <si>
    <t>2. Сведения о развитии начального общего образования, основного общего образования и среднего общего образования</t>
  </si>
  <si>
    <t>2.1.  Уровень  доступности  начального  общего  образования,  основного  общего  образования  и  среднего общего  образования  и  численность  населения,  получающего  начальное  общее,  основное  общее  и среднее общее образование</t>
  </si>
  <si>
    <t>2.1.1.     Охват     детей     общим     образованием     (отношение     численности обучающихся     по     образовательным     программам     начального     общего, основного    общего,    среднего    общего    образования    и    обучающихся    с умственной  отсталостью  (интеллектуальными  нарушениями)  к  численности детей в возрасте от 7 до 18 лет).</t>
  </si>
  <si>
    <t>Форма № ОО-1
(Чоп   /Н  7-17   ) * 100</t>
  </si>
  <si>
    <t>Ч  оп  - численность обучающихся по образовательным программам общего образования;</t>
  </si>
  <si>
    <t>Н 7-17      - численность постоянного населения в возрасте 7-17 лет (число полных лет на 1 января следующего за отчетным года).</t>
  </si>
  <si>
    <t>2.1.2.    Удельный    вес    численности    обучающихся    по    образовательным программам,       соответствующим       федеральным       государственным образовательным   стандартам   начального   общего,   основного   общего, среднего   общего   образования,   в   общей   численности   обучающихся   по образовательным    программам    начального    общего,    основного    общего, среднего общего образования.</t>
  </si>
  <si>
    <t>Форма № ОО-1
(Ч  фгос   /Ч) * 100</t>
  </si>
  <si>
    <t>Ч  фгос   - численность обучающихся по образовательным программам начального общего, основного общего, среднего общего образования, соответствующим требованиям федеральных государственных образовательных стандартов начального общего, основного общего, среднего общего образования;</t>
  </si>
  <si>
    <t>Ч - численность обучающихся по образовательным программам начального общего, основного общего, среднего общего образования (без отдельных организаций и классов для обучающихся с ограниченными возможностями здоровья).</t>
  </si>
  <si>
    <t>2.1.3. Удельный вес численности обучающихся, продолживших обучение по образовательным   программам   среднего   общего   образования,   в   общей численности   обучающихся,   получивших   аттестат   об   основном   общем образовании, по итогам учебного года, предшествующего отчетному.</t>
  </si>
  <si>
    <t>Форма № ОО-1
(Ч 10кл /Ча ) * 100</t>
  </si>
  <si>
    <t>Ч 10кл     - численность обучающихся 10-х классов или 10-х классов первого года обучения, без оставленных на повторное обучение (без отдельных организаций и классов для обучающихся с умственной отсталостью (интеллектуальными нарушениями) по образовательным программам среднего общего образования;</t>
  </si>
  <si>
    <t>Ч а  - численность обучающихся и экстернов, получивших аттестат об основном общем образовании по итогам прошлого учебного года.</t>
  </si>
  <si>
    <t>2.1.4. Наполняемость классов по уровням общего образования:</t>
  </si>
  <si>
    <t>Форма № ОО-1</t>
  </si>
  <si>
    <t>начальное общее образование (1-4 классы);</t>
  </si>
  <si>
    <t>(Чкi / Кi ), i=1: начальное общее образование (1-4 классы)</t>
  </si>
  <si>
    <t>Чкi   - численность обучающихся уровня общего образования i (без отдельных классов для обучающихся с умственной отсталостью (интеллектуальными нарушениями);</t>
  </si>
  <si>
    <t>K i - число соответствующих классов уровня общего образования i (без отдельных классов для обучающихся с умственной отсталостью (интеллектуальными нарушениями);</t>
  </si>
  <si>
    <t>основное общее образование (5-9 классы);</t>
  </si>
  <si>
    <t>(Чкi / Кi ), i=2: основное общее образование (5-9 классы)</t>
  </si>
  <si>
    <t>среднее общее образование (10-11(12) классы).</t>
  </si>
  <si>
    <t>(Чкi / Кi ), i=3: среднее общее образование (10-11(12) классы)</t>
  </si>
  <si>
    <t>2.1.5.  Удельный  вес  численности  обучающихся,  охваченных  подвозом,  в общей      численности      обучающихся,      нуждающихся      в      подвозе      в общеобразовательные организации.</t>
  </si>
  <si>
    <t>Форма № ОО-2
(Чо/Чн) * 100</t>
  </si>
  <si>
    <t>Чо - численность обучающихся 1-11(12) классов, охваченных подвозом в общеобразовательные организации и (или) обратно;</t>
  </si>
  <si>
    <t>Чн - численность обучающихся 1-11(12) классов, нуждающихся в подвозе в общеобразовательные организации и (или) обратно.</t>
  </si>
  <si>
    <t xml:space="preserve">2.1.6.  Оценка  родителями  обучающихся  общеобразовательных  организаций возможности   выбора   общеобразовательной   организации   (удельный   вес численности  родителей  обучающихся,  отдавших  своих  детей  в  конкретную общеобразовательную организацию по причине отсутствия других вариантов для       выбора,       в       общей       численности       родителей       обучающихся общеобразовательных организаций). </t>
  </si>
  <si>
    <t>(ЧРов/ЧР) * 100</t>
  </si>
  <si>
    <t>ЧРОВ - численность респондентов (родителей обучащихся# общеобразовательных организаций), выбравших при ответе на вопрос анкеты о наличии возможности выбора общеобразовательной организации при записи в нее своего ребенка вариант "Это единственная школа в нашем населенном пункте" (социологический опрос родителей обучающихся общеобразовательных организаций);</t>
  </si>
  <si>
    <t>ЧР - численность респондентов (родителей учащихся общеобразовательных организаций), отвечавших на вопрос анкеты о наличии возможности выбора общеобразовательной организации при записи в нее своего ребенка (социологический опрос родителей учащихся общеобразовательных организаций).</t>
  </si>
  <si>
    <t>2.2.    Содержание    образовательной    деятельности    и    организация    образовательного    процесса    по образовательным   программам   начального   общего   образования,   основного   общего   образования   и среднего общего образования</t>
  </si>
  <si>
    <t>2.2.1.  Удельный  вес  численности  обучающихся  в  первую  смену  в  общей численности   обучающихся   по   образовательным   программам   начального общего,  основного  общего,  среднего  общего  образования  по  очной  форме обучения.</t>
  </si>
  <si>
    <t>Форма № ОО-1
(Ч    /Ч) * 100</t>
  </si>
  <si>
    <t>Ч     - численность обучающихся в первую смену по образовательным программам начального общего, основного общего, среднего общего образования по очной форме обучения;</t>
  </si>
  <si>
    <t>2.2.2.   Удельный   вес   численности   обучающихся,   углубленно   изучающих отдельные   учебные   предметы,   в   общей   численности   обучающихся   по образовательным    программам    начального    общего,    основного    общего, среднего общего образования.</t>
  </si>
  <si>
    <t>Форма № ОО-1
(Чугл    /Ч) * 100</t>
  </si>
  <si>
    <t>Ч угл    - численность обучающихся по образовательным программам начального общего, основного общего, среднего общего образования, углубленно изучающих отдельные учебные предметы (без отдельных организаций и классов для обучающихся с ограниченными возможностями здоровья);</t>
  </si>
  <si>
    <t>2.2.3.    Удельный    вес    численности    обучающихся    в    классах    (группах) профильного   обучения   в   общей   численности   обучающихся   в   10-11(12) классах по образовательным программам среднего общего образования.</t>
  </si>
  <si>
    <t xml:space="preserve">Форма № ОО-1
(Чпроф  10-11 (12 ) / Ч   10-11 (12 ))*100 </t>
  </si>
  <si>
    <t>Чпроф    10-11 (12 )  -численность обучающихся по образовательным программам среднего общего образования в 10-11(12) классах (группах) профильного обучения (без отдельных организаций и классов для обучающихся с ограниченными возможностями здоровья);</t>
  </si>
  <si>
    <t>Ч  10-11 (12 )  - численность обучающихся в 10-11(12) классах по образовательным программам среднего общего образования (без отдельных организаций и классов для обучающихся с ограниченными возможностями здоровья).</t>
  </si>
  <si>
    <t>2.2.4.     Удельный     вес     численности     обучающихся     с     использованием дистанционных     образовательных     технологий     в     общей     численности обучающихся     по     образовательным     программам     начального     общего, основного    общего,    среднего    общего    образования    и    обучающихся    с умственной отсталостью (интеллектуальными нарушениями).</t>
  </si>
  <si>
    <t>Форма № ОО-1
(Чдот   /Ч) * 100</t>
  </si>
  <si>
    <t>Ч   дот  - численность обучающихся по образовательным программам начального общего, основного общего, среднего общего образования и обучающихся с умственной отсталостью (интеллектуальными нарушениями) с использованием дистанционных образовательных технологий</t>
  </si>
  <si>
    <t>Ч - численность обучающихся по образовательным программам начального общего, основного общего, среднего общего образования и обучающихся с умственной отсталостью (интеллектуальными нарушениями).</t>
  </si>
  <si>
    <t>2.2.5.   Доля   несовершеннолетних,   состоящих   на   различных   видах   учета, обучающихся     по     образовательным     программам     начального     общего образования, основного общего образования и среднего общего образования.</t>
  </si>
  <si>
    <t>Форма № ОО-1
(Ч у/Ч о )*100</t>
  </si>
  <si>
    <t>Чу  - численность несовершеннолетних, обучающихся по образовательным программам начального общего, основного общего и среднего общего образования;</t>
  </si>
  <si>
    <t>Ч о  - численность несовершеннолетних, в отношении которых органами и учреждениями системы профилактики безнадзорности и правонарушений несовершеннолетних проводилась индивидуальная профилактическая работа.</t>
  </si>
  <si>
    <t>2.3.  Кадровое  обеспечение  общеобразовательных  организаций,  иных  организаций,  осуществляющих образовательную деятельность в части реализации основных общеобразовательных программ, а также оценка уровня заработной платы педагогических работников</t>
  </si>
  <si>
    <t>2.3.1.     Численность     обучающихся     по     образовательным     программам начального   общего,   основного   общего,   среднего   общего   образования   и обучающихся с умственной отсталостью (интеллектуальными нарушениями) в расчете на одного педагогического работника.</t>
  </si>
  <si>
    <t xml:space="preserve">Форма № ОО-1
Ч/(ПРс+ПРв)
</t>
  </si>
  <si>
    <t>Ч - численность обучающихся по образовательным программам начального общего, основного общего, среднего общего образования и обучающихся с умственной отсталостью (интеллектуальными нарушениями), приведенная к очной форме обучения;</t>
  </si>
  <si>
    <t>Ч=Чо+(0,25 * Чоз)+(0,1 * Чз)</t>
  </si>
  <si>
    <t>Чо - численность обучающихся по образовательным программам начального общего, основного общего, среднего общего образования и обучающихся с умственной отсталостью (интеллектуальными нарушениями) в классах очного обучения;</t>
  </si>
  <si>
    <t>Чоз - численность обучающихся по образовательным программам начального общего, основного общего, среднего общего образования и обучающихся с умственной отсталостью (интеллектуальными нарушениями) в классах очно-заочного обучения;</t>
  </si>
  <si>
    <t>Чз - численность обучающихся по образовательным программам начального общего, основного общего, среднего общего образования и обучающихся с умственной отсталостью (интеллектуальными нарушениями) в классах заочного обучения;</t>
  </si>
  <si>
    <t>ПРс - численность педагогических работников (без внешних совместителей и работающих по договорам гражданско-правового характера) организаций, включая обособленные подразделения (в том числе филиалы), осуществляющих образовательную деятельность по образовательным программам начального общего, основного общего, среднего общего образования, в том числе адаптированным, и программам образования обучающихся с умственной отсталостью (интеллектуальными нарушениями),  в пересчете на полную занятость;</t>
  </si>
  <si>
    <t>ПРв - численность педагогических работников организаций, включая обособленные подразделения (в том числе филиалы), осуществляющих образовательную деятельность по образовательным программам начального общего, основного общего, среднего общего образования, в том числе адаптированным, и программам образования обучающихся с умственной отсталостью (интеллектуальными нарушениями), работающих на условиях внешнего совместительства, в пересчете на полную занятость.</t>
  </si>
  <si>
    <t>2.3.2.  Удельный  вес  численности  учителей  в  возрасте  до  35  лет  в  общей численности   учителей   (без   внешних   совместителей   и   работающих   по договорам  гражданско-правового  характера)  организаций,  осуществляющих образовательную  деятельность  по  образовательным  программам  начального общего,   основного   общего,   среднего   общего   образования,   в   том   числе адаптированным,  и  программам  образования  обучающихся  с  умственной отсталостью (интеллектуальными нарушениями).</t>
  </si>
  <si>
    <t>Форма № ОО-1
(У 35  /У) * 100</t>
  </si>
  <si>
    <t>У 35   - численность учителей (без внешних совместителей и работающих по договорам гражданско-правового характера) организаций, включая обособленные подразделения (в том числе филиалы), осуществляющих образовательную деятельность по образовательным программам начального общего, основного общего, среднего общего образования, в том числе адаптированным, и программам образования обучающихся с умственной отсталостью (интеллектуальными нарушениями), в возрасте до 35 лет;</t>
  </si>
  <si>
    <t>У - общая численность учителей организаций, включая обособленные подразделения (в том числе филиалы), осуществляющих образовательную деятельность по образовательным программам начального общего, основного общего, среднего общего образования, в том числе адаптированным, и программам образования обучающихся с умственной отсталостью (интеллектуальными нарушениями).</t>
  </si>
  <si>
    <t>2.3.3.    Отношение    среднемесячной    заработной    платы    педагогических работников      государственных      (муниципальных)      общеобразовательных организаций   к   среднемесячной   начисленной   заработной   плате   наемных работников    в    организациях,    у    индивидуальных    предпринимателей    и физических   лиц   (среднемесячному   доходу   от   трудовой   деятельности)   в субъекте Российской Федерации.</t>
  </si>
  <si>
    <t>(Зпр   /Зэ ) * 100</t>
  </si>
  <si>
    <t xml:space="preserve"> Среднемесячная    заработная    плата    педагогических работников      государственных      (муниципальных)      общеобразовательных организаций</t>
  </si>
  <si>
    <t>З пр  =((ФОТпр   /Ч пр  )/12) * 1000</t>
  </si>
  <si>
    <t>ФОТ пр  - фонд начисленной заработной платы педагогических работников и заведующих учебной частью (без внешних совместителей и работающих по договорам гражданско-правового характера) государственных и муниципальных образовательных организаций, включая обособленные подразделения (в том числе филиалы), осуществляющих образовательную деятельность по образовательным программам начального общего, основного общего и среднего общего образования,</t>
  </si>
  <si>
    <t>Форма ЗП-образование 211</t>
  </si>
  <si>
    <t>Ч пр   - среднесписочная численность педагогических работников и заведующих учебной частью государственных и муниципальных образовательных организаций, включая обособленные подразделения (в том числе филиалы), осуществляющих образовательную деятельность по образовательным программам начального общего, основного общего, среднего общего образования;</t>
  </si>
  <si>
    <t>З э - среднемесячная начисленная заработная плата наемных работников в организациях, у индивидуальных предпринимателей и физических лиц (среднемесячный доход от трудовой деятельности) в субъекте Российской Федерации.</t>
  </si>
  <si>
    <t>2.3.4.   Удельный   вес   численности   педагогических   работников   в   общей численности   работников   (без   внешних   совместителей   и   работающих   по договорам  гражданско-правового  характера)  организаций,  осуществляющих образовательную  деятельность  по  образовательным  программам  начального общего,   основного   общего,   среднего   общего   образования,   в   том   числе адаптированным,  и  программам  образования  обучающихся  с  умственной отсталостью (интеллектуальными нарушениями).</t>
  </si>
  <si>
    <t xml:space="preserve">
(ПР/Р) * 100</t>
  </si>
  <si>
    <t>ПР - общая численность педагогических работников (без внешних совместителей и работающих по договорам гражданско-правового характера) организаций, включая обособленные подразделения (в том числе филиалы), осуществляющих образовательную деятельность по образовательным программам начального общего, основного общего, среднего общего образования, в том числе адаптированным, и программам образования обучающихся с умственной отсталостью (интеллектуальными нарушениями);</t>
  </si>
  <si>
    <t>Р - общая численность работников (без внешних совместителей и работающих по договорам гражданско-правового характера) организаций, включая обособленные подразделения (в том числе филиалы), осуществляющих образовательную деятельность по образовательным программам начального общего, основного общего, среднего общего образования, в том числе адаптированным, и программам образования обучающихся с умственной отсталостью (интеллектуальными нарушениями).</t>
  </si>
  <si>
    <t>2.3.5.  Удельный  вес  числа  организаций,  имеющих  в  составе  педагогических  работников  социальных педагогов,    педагогов-психологов,    учителей-логопедов,    учителей-дефектологов,    в    общем    числе организаций,   осуществляющих   образовательную   деятельность   по   образовательным   программам начального  общего,  основного  общего,  среднего  общего  образования,  в  том  числе  адаптированным,  и программам образования обучающихся с умственной отсталостью (интеллектуальными нарушениями):</t>
  </si>
  <si>
    <t>социальных педагогов:</t>
  </si>
  <si>
    <t>всего,</t>
  </si>
  <si>
    <t>(Чв/Ч) * 100</t>
  </si>
  <si>
    <t>Чвi - число организаций, включая обособленные подразделения (в том числе филиалы), осуществляющих образовательную деятельность по образовательным программам начального общего, основного общего, среднего общего образования, в том числе адаптированным, и программам образования обучающихся с умственной отсталостью (интеллектуальными нарушениями), имеющих работников должности i;</t>
  </si>
  <si>
    <t>число организаций</t>
  </si>
  <si>
    <t>Ч - число организаций, включая обособленные подразделения (в том числе филиалы), осуществляющих образовательную деятельность по образовательным программам начального общего, основного общего, среднего общего образования, в том числе адаптированным, и программам образования обучающихся с умственной отсталостью (интеллектуальными нарушениями).</t>
  </si>
  <si>
    <t>из них в штате;</t>
  </si>
  <si>
    <t>(Чшi/Ч) * 100</t>
  </si>
  <si>
    <t>Чшi - число организаций, включая обособленные подразделения (в том числе филиалы), осуществляющих образовательную деятельность по образовательным программам начального общего, основного общего, среднего общего образования, в том числе адаптированным, и программам образования обучающихся с умственной отсталостью (интеллектуальными нарушениями), имеющих штатных работников должности i;</t>
  </si>
  <si>
    <t>педагогов-психологов:</t>
  </si>
  <si>
    <t>учителей-логопедов:</t>
  </si>
  <si>
    <t>учителей-дефектологов:</t>
  </si>
  <si>
    <t>из них в штате.</t>
  </si>
  <si>
    <t>2.4.  Материально-техническое  и  информационное  обеспечение  общеобразовательных  организаций,  а также иных организаций, осуществляющих образовательную деятельность в части реализации основных общеобразовательных программ</t>
  </si>
  <si>
    <t>2.4.1.    Учебная    площадь    организаций,    реализующих    образовательные программы    начального    общего,    основного    общего,    среднего    общего образования, в расчете на одного обучающегося.</t>
  </si>
  <si>
    <t>Форма № ОО-2</t>
  </si>
  <si>
    <t>Пу - учебная площадь общеобразовательных организаций без учета площади помещений, сданных в аренду (субаренду);</t>
  </si>
  <si>
    <t>Ч 00   - численность обучающихся в 1-11(12) классах общеобразовательных организаций (на конец отчетного года);</t>
  </si>
  <si>
    <t>Ч  подг    - численность обучающихся подготовительных классов общеобразовательных организаций (на
конец отчетного года):</t>
  </si>
  <si>
    <t>Ч до   - численность воспитанников дошкольных образовательных групп, организованных в общеобразовательных организациях (на конец отчетного года);</t>
  </si>
  <si>
    <t>К - корректирующий коэффициент пересчета реальной численности обучающихся в приведенную к очной форме обучения;</t>
  </si>
  <si>
    <t>Ч - численность обучающихся по образовательным программам начального общего, основного общего, среднего общего образования и обучающихся с умственной отсталостью (интеллектуальными нарушениями) (на начало учебного года);</t>
  </si>
  <si>
    <t>Чо - численность обучающихся по образовательным программам начального общего, основного общего, среднего общего образования и обучающихся с умственной отсталостью (интеллектуальными нарушениями) в классах очного обучения (на начало учебного года);</t>
  </si>
  <si>
    <t>Чоз - численность обучающихся по образовательным программам начального общего, основного общего, среднего общего образования и обучающихся с умственной отсталостью (интеллектуальными нарушениями) в классах очно-заочного обучения (на начало учебного года);</t>
  </si>
  <si>
    <t>Чз - численность обучающихся по образовательным программам начального общего, основного общего, среднего общего образования и обучающихся с умственной отсталостью (интеллектуальными нарушениями) в классах заочного обучения (на начало учебного года).</t>
  </si>
  <si>
    <t>2.4.2. Удельный вес числа общеобразовательных организаций, имеющих все виды  благоустройства  (водопровод,  центральное  отопление,  канализация),  в общем числе организаций.</t>
  </si>
  <si>
    <t>Чзб - число общеобразовательных организаций, здания и помещения которых имеют все виды благоустройства (водопровод, центральное отопление, канализацию);</t>
  </si>
  <si>
    <t>Чз - общее число общеобразовательных организаций.</t>
  </si>
  <si>
    <t>2.4.3. Число персональных компьютеров, используемых в учебных целях, в расчете на 100 обучающихся общеобразовательных организаций:</t>
  </si>
  <si>
    <t>всего;</t>
  </si>
  <si>
    <t>ЧК - число персональных компьютеров, используемых в учебных целях, в общеобразовательных организациях;</t>
  </si>
  <si>
    <t>Ч до  - численность воспитанников дошкольных образовательных групп, организованных в общеобразовательных организациях (на конец отчетного года);</t>
  </si>
  <si>
    <t>Чоо - численность обучающихся 1-11(12) классов в общеобразовательных организациях (на конец отчетного года);</t>
  </si>
  <si>
    <t>имеющих доступ к информационно-телекоммуникационной сети "Интернет".</t>
  </si>
  <si>
    <t>ЧКи - число персональных компьютеров, используемых в учебных целях, имеющих доступ к информационно-телекоммуникационной сети "Интернет", в общеобразовательных организациях;</t>
  </si>
  <si>
    <t>число персональных компьютеров</t>
  </si>
  <si>
    <t>2.4.4.   Доля   образовательных   организаций,   реализующих   образовательные программы    начального    общего,    основного    общего,    среднего    общего образования, обеспеченных интернет-соединением со скоростью соединения не  менее  100  Мб/с  -  для  образовательных  организаций,  расположенных  в городах,  50  Мб/с  -  для  образовательных  организаций,  расположенных  в сельской местности и поселках городского типа.</t>
  </si>
  <si>
    <t>Y - число государственных (муниципальных) образовательных организаций, реализующих
интернет образовательные программы начального общего, основного общего, среднего общего образования, обеспеченных интернет-соединением со скоростью соединения не менее 100 Мб/с - для образовательных организаций, расположенных в городах, 50 Мб/с - для образовательных организаций, расположенных в сельской местности и поселках городского типа;</t>
  </si>
  <si>
    <t>Y всего  - общее число государственных (муниципальных) образовательных организаций, реализующих образовательные программы начального общего, основного общего, среднего общего образования.</t>
  </si>
  <si>
    <t>2.4.5. Удельный вес числа общеобразовательных организаций, использующих электронный      журнал,      электронный      дневник,      в      общем      числе общеобразовательных организаций.</t>
  </si>
  <si>
    <t>Чэжд - число общеобразовательных организаций, использующих электронный журнал, электронный дневник;</t>
  </si>
  <si>
    <t>Чи - общее число общеобразовательных организаций.</t>
  </si>
  <si>
    <t>2.5. Условия получения начального общего, основного общего и среднего общего образования лицами с ограниченными возможностями здоровья и инвалидами</t>
  </si>
  <si>
    <t>2.5.1.   Удельный   вес   числа   зданий,   в   которых   созданы   условия   для беспрепятственного     доступа     инвалидов,     в     общем     числе     зданий общеобразовательных организаций.</t>
  </si>
  <si>
    <t>Човз - число зданий общеобразовательных организаций, в которых созданы условия для беспрепятственного доступа инвалидов;</t>
  </si>
  <si>
    <t>число зданий</t>
  </si>
  <si>
    <t>Чз - общее число зданий общеобразовательных организаций.</t>
  </si>
  <si>
    <t>2.5.2.   Распределение   численности   обучающихся   с   ограниченными   возможностями   здоровья   и инвалидностью   по   реализации   образовательных   программ   начального   общего,   основного   общего, среднего общего образования в формах: совместного обучения с другими обучающимися (инклюзии), в отдельных   классах,   группах   или   в   отдельных   образовательных   организациях,   осуществляющих реализацию   адаптированных   основных   образовательных   программ   начального   общего,   основного общего и среднего общего образования:</t>
  </si>
  <si>
    <t>в  отдельных  организациях,  осуществляющих  образовательную  деятельность по    адаптированным    образовательным    программам    начального    общего, основного общего и среднего общего образования, - всего,</t>
  </si>
  <si>
    <t xml:space="preserve"> (ЧОовз i/ ЧОовз ) * 100</t>
  </si>
  <si>
    <r>
      <rPr>
        <i/>
        <vertAlign val="subscript"/>
        <sz val="11"/>
        <rFont val="Times New Roman"/>
        <family val="1"/>
        <charset val="204"/>
      </rPr>
      <t>ЧО</t>
    </r>
    <r>
      <rPr>
        <i/>
        <vertAlign val="superscript"/>
        <sz val="11"/>
        <rFont val="Times New Roman"/>
        <family val="1"/>
        <charset val="204"/>
      </rPr>
      <t xml:space="preserve">овз i   </t>
    </r>
    <r>
      <rPr>
        <i/>
        <sz val="11"/>
        <rFont val="Times New Roman"/>
        <family val="1"/>
        <charset val="204"/>
      </rPr>
      <t>- численность лиц с ограниченными возможностями здоровья, обучающихся по образовательным
программам начального общего, основного общего, среднего общего образования и обучающихся с
умственной отсталостью (интеллектуальными нарушениями) в классах вида i;</t>
    </r>
  </si>
  <si>
    <r>
      <rPr>
        <i/>
        <sz val="11"/>
        <rFont val="Times New Roman"/>
        <family val="1"/>
        <charset val="204"/>
      </rPr>
      <t>ЧО</t>
    </r>
    <r>
      <rPr>
        <i/>
        <vertAlign val="superscript"/>
        <sz val="11"/>
        <rFont val="Times New Roman"/>
        <family val="1"/>
        <charset val="204"/>
      </rPr>
      <t>овз</t>
    </r>
    <r>
      <rPr>
        <i/>
        <sz val="11"/>
        <rFont val="Times New Roman"/>
        <family val="1"/>
        <charset val="204"/>
      </rPr>
      <t xml:space="preserve"> - численность обучающихся с ограниченными возможностями здоровья по образовательным программам начального общего, основного общего, среднего общего образования и обучающихся с умственной отсталостью (интеллектуальными нарушениями).</t>
    </r>
  </si>
  <si>
    <t>из них инвалидов, детей-инвалидов;</t>
  </si>
  <si>
    <t>(ЧО иi / ЧОовз ) * 100</t>
  </si>
  <si>
    <r>
      <rPr>
        <i/>
        <vertAlign val="subscript"/>
        <sz val="11"/>
        <rFont val="Times New Roman"/>
        <family val="1"/>
        <charset val="204"/>
      </rPr>
      <t xml:space="preserve">ЧО </t>
    </r>
    <r>
      <rPr>
        <i/>
        <vertAlign val="superscript"/>
        <sz val="11"/>
        <rFont val="Times New Roman"/>
        <family val="1"/>
        <charset val="204"/>
      </rPr>
      <t xml:space="preserve">и i  </t>
    </r>
    <r>
      <rPr>
        <i/>
        <sz val="11"/>
        <rFont val="Times New Roman"/>
        <family val="1"/>
        <charset val="204"/>
      </rPr>
      <t>- численность лиц с ограниченными возможностями здоровья, имеющих инвалидность (инвалиды, дети-инвалиды), обучающихся по образовательным программам начального общего, основного общего,
среднего общего образования и обучающихся с умственной отсталостью (интеллектуальными нарушениями) в соответствующих классах вида i;</t>
    </r>
  </si>
  <si>
    <t>в  отдельных  классах,  осуществляющих  образовательную  деятельность  по адаптированным      образовательным      программам      начального      общего, основного общего образования, - всего,</t>
  </si>
  <si>
    <t>в формате совместного обучения (инклюзии) - всего,</t>
  </si>
  <si>
    <t>из них инвалидов, детей-инвалидов.</t>
  </si>
  <si>
    <t>2.5.3.    Удельный    вес    численности    обучающихся    в    соответствии    с федеральным      государственным      образовательным      стандартом начального      общего      образования      обучающихся      с      ограниченными возможностями     здоровья     в     общей     численности     обучающихся     по адаптированным      образовательным      программам      начального      общего образования.</t>
  </si>
  <si>
    <t>Ч  фгос    - численность обучающихся в соответствии с федеральным государственным образовательным стандартом начального общего образования обучающихся с ограниченными возможностями здоровья</t>
  </si>
  <si>
    <t>ЧО ап  - численность обучающихся по адаптированным образовательным программам начального общего образования. Определяется как сумма:
- численности обучающихся в отдельных классах (в том числе организованных в отдельных организациях) для обучающихся с ограниченными возможностями здоровья (без отдельных организаций и классов для обучающихся с умственной отсталостью (интеллектуальными нарушениями);
- численности обучающихся с ограниченными возможностями здоровья во всех классах, кроме отдельных классов для обучающихся с ограниченными возможностями здоровья.</t>
  </si>
  <si>
    <t>2.5.4.    Удельный    вес    численности    обучающихся    в    соответствии    с федеральным      государственным      образовательным      стандартом образования  обучающихся  с  умственной  отсталостью  (интеллектуальными нарушениями)   в   общей   численности   обучающихся   по   адаптированным основным общеобразовательным программам для обучающихся с умственной отсталостью (интеллектуальными нарушениями).</t>
  </si>
  <si>
    <t>Ч фгос - численность обучающихся в соответствии с федеральным государственным образовательным стандартом образования обучающихся с умственной отсталостью (интеллектуальными нарушениями)</t>
  </si>
  <si>
    <t>ЧО ап - численность обучающихся по основным общеобразовательным программам обучающихся с умственной отсталостью (интеллектуальными нарушениями). Определяется как численность обучающихся в отдельных классах (в том числе организованных в отдельных организациях) для обучающихся с умственной отсталостью (интеллектуальными нарушениями).</t>
  </si>
  <si>
    <t xml:space="preserve">2.5.5.  Укомплектованность  отдельных  общеобразовательных  организаций,  осуществляющих  обучение по  адаптированным  образовательным  программам  начального  общего,  основного  общего  и  среднего общего   образования,   в   том   числе   адаптированным,   и   программам   образования   обучающихся   с умственной отсталостью (интеллектуальными нарушениями), педагогическими работниками: </t>
  </si>
  <si>
    <t>П фi  - число фактически занятых должностей педагогических работников в соответствии со штатным расписанием:</t>
  </si>
  <si>
    <t>число должностей</t>
  </si>
  <si>
    <t>П шi - число ставок должностей педагогических работников - штатных единиц по штатному расписанию:</t>
  </si>
  <si>
    <t>число ставок</t>
  </si>
  <si>
    <t>учителя-дефектологи;</t>
  </si>
  <si>
    <t>педагоги-психологи;</t>
  </si>
  <si>
    <t>учителя-логопеды;</t>
  </si>
  <si>
    <t>социальные педагоги;</t>
  </si>
  <si>
    <t>тьюторы.</t>
  </si>
  <si>
    <t>2.5.6.  Численность  обучающихся  по  адаптированным  основным  общеобразовательным  программам  в расчете на одного работника:</t>
  </si>
  <si>
    <t>учителя-дефектолога;</t>
  </si>
  <si>
    <t>Чао - численность обучающихся по адаптированным основным общеобразовательным программам;</t>
  </si>
  <si>
    <t>ПРсi - численность работников (без внешних совместителей и работающих по договорам гражданско-правового характера) организаций, включая обособленные подразделения (в том числе филиалы), осуществляющих образовательную деятельность по адаптированным основным общеобразовательным программам в пересчете на полную занятость;</t>
  </si>
  <si>
    <t>ПРвi - численность работников организаций, включая обособленные подразделения (в том числе филиалы), осуществляющих образовательную деятельность по адаптированным основным общеобразовательным программам, работающих на условиях внешнего совместительства, в пересчете</t>
  </si>
  <si>
    <t>учителя-логопеда;</t>
  </si>
  <si>
    <t>педагога-психолога;</t>
  </si>
  <si>
    <t>тьютора, ассистента (помощника).</t>
  </si>
  <si>
    <t xml:space="preserve">2.5.7.    Распределение    численности    детей,    обучающихся    по    адаптированным    образовательным программам начального общего, основного общего и среднего общего образования, по видам программ: </t>
  </si>
  <si>
    <t>для глухих;</t>
  </si>
  <si>
    <t>(Чдi/Чоч) * 100</t>
  </si>
  <si>
    <t>Чдi - численность детей, обучающихся по адаптированным основным общеобразовательным программам, по видам программ</t>
  </si>
  <si>
    <t>Чоч - общая численность детей обучающихся по адаптированным основным общеобразовательным программам</t>
  </si>
  <si>
    <t>для слабослышащих и позднооглохших;</t>
  </si>
  <si>
    <t>для слепых;</t>
  </si>
  <si>
    <t>для слабовидящих;</t>
  </si>
  <si>
    <t>с тяжелыми нарушениями речи;</t>
  </si>
  <si>
    <t>с нарушениями опорно-двигательного аппарата;</t>
  </si>
  <si>
    <t>с задержкой психического развития;</t>
  </si>
  <si>
    <t>с расстройствами аутистического спектра;</t>
  </si>
  <si>
    <t>со сложными дефектами;</t>
  </si>
  <si>
    <t>других обучающихся с ограниченными возможностями здоровья.</t>
  </si>
  <si>
    <t>2.6.    Состояние    здоровья    лиц,    обучающихся    по    основным    общеобразовательным    программам, здоровьесберегающие   условия,   условия   организации   физкультурно-оздоровительной   и   спортивной работы   в   общеобразовательных   организациях,   а   также   в   иных   организациях,   осуществляющих образовательную деятельность в части реализации основных общеобразовательных программ</t>
  </si>
  <si>
    <t>2.6.1.  Удельный  вес  численности  лиц,  обеспеченных  горячим  питанием,  в общей численности обучающихся общеобразовательных организаций.</t>
  </si>
  <si>
    <t>Ч гп  - численность обучающихся 1-11(12) классов общеобразовательных организаций, обеспеченных горячим питанием;</t>
  </si>
  <si>
    <t>Ч 1-12  - численность обучающихся 1-11(12) классов общеобразовательных организаций.</t>
  </si>
  <si>
    <t>2.6.2. Удельный вес числа организаций, имеющих логопедический пункт или логопедический кабинет, в общем числе общеобразовательных организаций.</t>
  </si>
  <si>
    <t>Ч лп   - число общеобразовательных организаций, имеющих логопедический пункт или логопедический кабинет (в собственности и (или) на условиях договора пользования);</t>
  </si>
  <si>
    <t>Ч - общее число общеобразовательных организаций.</t>
  </si>
  <si>
    <t>2.6.3. Удельный вес числа организаций, имеющих спортивные залы, в общем числе общеобразовательных организаций.</t>
  </si>
  <si>
    <t>Чсз - число общеобразовательных организаций, имеющих спортивные залы (в собственности и (или) на условиях договора пользования);</t>
  </si>
  <si>
    <t>2.6.4.  Удельный  вес  числа  организаций,  имеющих  закрытые  плавательные бассейны, в общем числе общеобразовательных организаций.</t>
  </si>
  <si>
    <t>Чб - число общеобразовательных организаций, имеющих закрытые плавательные бассейны (в собственности и (или) на условиях договора пользования);</t>
  </si>
  <si>
    <t>2.7.   Изменение   сети   организаций,   осуществляющих   образовательную   деятельность   по   основным общеобразовательным    программам    (в    том    числе    ликвидация    и    реорганизация    организаций, осуществляющих образовательную деятельность)</t>
  </si>
  <si>
    <t>2.7.1.    Темп    роста    числа    организаций    (филиалов),    осуществляющих образовательную  деятельность  по  образовательным  программам  начального общего,   основного   общего,   среднего   общего   образования,   в   том   числе адаптированным,  и  программам  образования  обучающихся  с  умственной отсталостью (интеллектуальными нарушениями).</t>
  </si>
  <si>
    <t>Ч - число организаций, осуществляющих образовательную деятельность по образовательным программам начального общего, основного общего, среднего общего образования, в том числе адаптированным, и программам образования обучающихся с умственной отсталостью (интеллектуальными нарушениями), включая обособленные подразделения (в том числе филиалы), в отчетном году t;</t>
  </si>
  <si>
    <t>Ч(-1)     - число организаций, осуществляющих образовательную деятельность по образовательным программам начального общего, основного общего, среднего общего образования, в том числе адаптированным, и программам образования обучающихся с умственной отсталостью (интеллектуальными нарушениями), включая обособленные подразделения (в том числе филиалы), в году t-1, предшествовавшем отчетному году t.</t>
  </si>
  <si>
    <t>2.8.    Финансово-экономическая    деятельность    общеобразовательных    организаций,    а    также    иных организаций,    осуществляющих    образовательную    деятельность    в    части    реализации    основных общеобразовательных программ</t>
  </si>
  <si>
    <t>2.8.1.       Общий       объем       финансовых       средств,       поступивших       в общеобразовательные организации, в расчете на одного обучающегося.</t>
  </si>
  <si>
    <t>ОС - общий объем финансовых средств, поступивших в общеобразовательные организации;</t>
  </si>
  <si>
    <t xml:space="preserve">ЧУ  ср1   - среднегодовая численность учащихся в 1-11(12) классах в общеобразовательных организациях;
</t>
  </si>
  <si>
    <t>ЧУ  ср2   - среднегодовая численность обучающихся в подготовительных классах общеобразовательных
организаций;</t>
  </si>
  <si>
    <t>ЧУ ср3    - среднегодовая численность воспитанников дошкольных образовательных групп,
организованных в общеобразовательных организациях;</t>
  </si>
  <si>
    <t>Чз - численность обучающихся по образовательным программам начального общего, основного общего, среднего общего образования и обучающихся с умственной отсталостью (интеллектуальными нарушениями) в классах заочного обучения (на начало учебного года);</t>
  </si>
  <si>
    <t>2.8.2. Удельный вес финансовых средств от приносящей доход деятельности в общем объеме финансовых средств общеобразовательных организаций.</t>
  </si>
  <si>
    <t>ВБС - объем финансовых средств от приносящей доход деятельности (внебюджетных средств), поступивших в общеобразовательные организации;</t>
  </si>
  <si>
    <t>ОС - общий объем финансовых средств, поступивших в общеобразовательные организации.</t>
  </si>
  <si>
    <t>2.9. Создание безопасных условий при организации образовательного процесса в общеобразовательных организациях</t>
  </si>
  <si>
    <t>2.9.1.   Удельный   вес   числа   зданий   общеобразовательных   организаций, имеющих охрану, в общем числе зданий общеобразовательных организаций.</t>
  </si>
  <si>
    <t>Чзо - число зданий общеобразовательных организаций, имеющих охрану;</t>
  </si>
  <si>
    <t xml:space="preserve">число зданий </t>
  </si>
  <si>
    <t>2.9.2.   Удельный   вес   числа   зданий   общеобразовательных   организаций, находящихся     в     аварийном     состоянии,     в     общем     числе     зданий общеобразовательных организаций.</t>
  </si>
  <si>
    <t>Чзав - число зданий общеобразовательных организаций, находящихся в аварийном состоянии;</t>
  </si>
  <si>
    <t>2.9.3.   Удельный   вес   числа   зданий   общеобразовательных   организаций, требующих       капитального       ремонта,       в       общем       числе       зданий общеобразовательных организаций.</t>
  </si>
  <si>
    <t>Чзкр - число зданий общеобразовательных организаций, требующих капитального ремонта;</t>
  </si>
  <si>
    <t>III. Дополнительное образование</t>
  </si>
  <si>
    <t>4. Сведения о развитии дополнительного образования детей и взрослых</t>
  </si>
  <si>
    <t>4.1. Численность населения, обучающегося по дополнительным общеобразовательным программам</t>
  </si>
  <si>
    <t>4.1.1. Доля детей в возрасте от 5 до 18 лет, охваченных дополнительным образованием.</t>
  </si>
  <si>
    <t xml:space="preserve"> (Чдо 5-18     /Ч 5-18    )×100</t>
  </si>
  <si>
    <t>Чдо 5-18    -  численность  детей  в  возрасте  от  5  до  18  лет,  охваченных  дополнительным  образованием (включая обучающихся по общеразвивающим программам художественной и физкультурно-спортивной направленности), на конец отчетного периода в год;</t>
  </si>
  <si>
    <t xml:space="preserve">Ч 5-18     - численность детей в возрасте от 5 до 18 лет, проживающих в субъекте Российской Федерации.
</t>
  </si>
  <si>
    <t>4.1.2.    Структура    численности    детей,    обучающихся    по    дополнительным    общеобразовательным программам, по направлениям: техническое; естественнонаучное; туристско-краеведческое; социально-гуманитарное; общеразвивающие программы: художественной направленности; физкультурно-спортивной направленности; предпрофессиональные программы: в области искусств; в области физической культуры и спорта;</t>
  </si>
  <si>
    <t>техническое;</t>
  </si>
  <si>
    <t>(Чi / ∑ Чi )× 100, i = 1: техническое;</t>
  </si>
  <si>
    <t xml:space="preserve">Ч доп  -  численность  детей,  обучающихся  по  дополнительным  общеобразовательным  программам  </t>
  </si>
  <si>
    <t>Ч i  -  численность  детей,  обучающихся  по  дополнительным  общеобразовательным  программам  по направлениям i:</t>
  </si>
  <si>
    <t>естественнонаучное;</t>
  </si>
  <si>
    <t>(Чi / ∑ Чi )× 100, i = 2: естественнонаучное;</t>
  </si>
  <si>
    <t>туристско-краеведческое;</t>
  </si>
  <si>
    <t>(Чi / ∑ Чi )× 100, i = 3: туристско-краеведческое;</t>
  </si>
  <si>
    <t>социально-гуманитарное;</t>
  </si>
  <si>
    <t>(Чi / ∑ Чi )× 100, i = 4: социально-гуманитарное;</t>
  </si>
  <si>
    <t>общеразвивающие программы:</t>
  </si>
  <si>
    <t>художественной направленности;</t>
  </si>
  <si>
    <t>(Чi / ∑ Чi )× 100, i = 5: художественной направленности;</t>
  </si>
  <si>
    <t>физкультурно-спортивной направленности;</t>
  </si>
  <si>
    <t>(Чi / ∑ Чi )× 100, i = 6: физкультурно-спортивной направленности;</t>
  </si>
  <si>
    <t>предпрофессиональные программы:</t>
  </si>
  <si>
    <t>в области искусств;</t>
  </si>
  <si>
    <t>(Чi / ∑ Чi )× 100, i = 7: в области искусств;</t>
  </si>
  <si>
    <t>в области физической культуры и спорта.</t>
  </si>
  <si>
    <t>(Чi / ∑ Чi )× 100, i = 8: в области физической культуры и спорта</t>
  </si>
  <si>
    <r>
      <rPr>
        <sz val="11"/>
        <rFont val="Times New Roman"/>
        <family val="1"/>
        <charset val="204"/>
      </rPr>
      <t xml:space="preserve">4.1.3.  Удельный  вес  численности  детей,  обучающихся  по  дополнительным общеобразовательным   программам   </t>
    </r>
    <r>
      <rPr>
        <b/>
        <i/>
        <sz val="11"/>
        <rFont val="Times New Roman"/>
        <family val="1"/>
        <charset val="204"/>
      </rPr>
      <t>по   договорам   об   оказании   платных образовательных   услуг</t>
    </r>
    <r>
      <rPr>
        <sz val="11"/>
        <rFont val="Times New Roman"/>
        <family val="1"/>
        <charset val="204"/>
      </rPr>
      <t>,   в   общей   численности   детей,   обучающихся   по дополнительным общеобразовательным программам.</t>
    </r>
  </si>
  <si>
    <t>((Чпi+Чпсп)/(Чбi+Чбсп)) * 100</t>
  </si>
  <si>
    <t>СУММА Чпi - численность учащихся по дополнительным общеобразовательным программам, обучающихся по договорам об оказании платных образовательных услуг, по направлениям i:</t>
  </si>
  <si>
    <t>общеобразовательные программы:</t>
  </si>
  <si>
    <r>
      <rPr>
        <i/>
        <sz val="11"/>
        <rFont val="Times New Roman"/>
        <family val="1"/>
        <charset val="204"/>
      </rPr>
      <t xml:space="preserve">Чпi - численность учащихся по дополнительным общеобразовательным программам, обучающихся по договорам об оказании платных образовательных услуг, по направлениям i:
</t>
    </r>
    <r>
      <rPr>
        <sz val="11"/>
        <rFont val="Times New Roman"/>
        <family val="1"/>
        <charset val="204"/>
      </rPr>
      <t>техническое</t>
    </r>
  </si>
  <si>
    <r>
      <rPr>
        <i/>
        <sz val="11"/>
        <rFont val="Times New Roman"/>
        <family val="1"/>
        <charset val="204"/>
      </rPr>
      <t xml:space="preserve">Чпi - численность учащихся по дополнительным общеобразовательным программам, обучающихся по договорам об оказании платных образовательных услуг, по направлениям i:
</t>
    </r>
    <r>
      <rPr>
        <sz val="11"/>
        <rFont val="Times New Roman"/>
        <family val="1"/>
        <charset val="204"/>
      </rPr>
      <t>естественнонаучное</t>
    </r>
  </si>
  <si>
    <r>
      <rPr>
        <i/>
        <sz val="11"/>
        <rFont val="Times New Roman"/>
        <family val="1"/>
        <charset val="204"/>
      </rPr>
      <t xml:space="preserve">Чпi - численность учащихся по дополнительным общеобразовательным программам, обучающихся по договорам об оказании платных образовательных услуг, по направлениям i:
</t>
    </r>
    <r>
      <rPr>
        <sz val="11"/>
        <rFont val="Times New Roman"/>
        <family val="1"/>
        <charset val="204"/>
      </rPr>
      <t>туристско-краеведческое</t>
    </r>
  </si>
  <si>
    <r>
      <rPr>
        <i/>
        <sz val="11"/>
        <rFont val="Times New Roman"/>
        <family val="1"/>
        <charset val="204"/>
      </rPr>
      <t xml:space="preserve">Чпi - численность учащихся по дополнительным общеобразовательным программам, обучающихся по договорам об оказании платных образовательных услуг, по направлениям i:
</t>
    </r>
    <r>
      <rPr>
        <sz val="11"/>
        <rFont val="Times New Roman"/>
        <family val="1"/>
        <charset val="204"/>
      </rPr>
      <t>социально-гуманитарное</t>
    </r>
  </si>
  <si>
    <r>
      <rPr>
        <i/>
        <sz val="11"/>
        <rFont val="Times New Roman"/>
        <family val="1"/>
        <charset val="204"/>
      </rPr>
      <t xml:space="preserve">Чпi - численность учащихся по дополнительным общеобразовательным программам, обучающихся по договорам об оказании платных образовательных услуг, по направлениям i:
</t>
    </r>
    <r>
      <rPr>
        <sz val="11"/>
        <rFont val="Times New Roman"/>
        <family val="1"/>
        <charset val="204"/>
      </rPr>
      <t>художественной направленности</t>
    </r>
  </si>
  <si>
    <r>
      <rPr>
        <i/>
        <sz val="11"/>
        <rFont val="Times New Roman"/>
        <family val="1"/>
        <charset val="204"/>
      </rPr>
      <t xml:space="preserve">Чпi - численность учащихся по дополнительным общеобразовательным программам, обучающихся по договорам об оказании платных образовательных услуг, по направлениям i:
</t>
    </r>
    <r>
      <rPr>
        <sz val="11"/>
        <rFont val="Times New Roman"/>
        <family val="1"/>
        <charset val="204"/>
      </rPr>
      <t>физкультурно-спортивной направленности</t>
    </r>
  </si>
  <si>
    <r>
      <rPr>
        <i/>
        <sz val="11"/>
        <rFont val="Times New Roman"/>
        <family val="1"/>
        <charset val="204"/>
      </rPr>
      <t xml:space="preserve">Чпi - численность учащихся по дополнительным общеобразовательным программам, обучающихся по договорам об оказании платных образовательных услуг, по направлениям i:
</t>
    </r>
    <r>
      <rPr>
        <sz val="11"/>
        <rFont val="Times New Roman"/>
        <family val="1"/>
        <charset val="204"/>
      </rPr>
      <t>в области искусств</t>
    </r>
  </si>
  <si>
    <r>
      <rPr>
        <i/>
        <sz val="11"/>
        <rFont val="Times New Roman"/>
        <family val="1"/>
        <charset val="204"/>
      </rPr>
      <t xml:space="preserve">Чпi - численность учащихся по дополнительным общеобразовательным программам, обучающихся по договорам об оказании платных образовательных услуг, по направлениям i:
</t>
    </r>
    <r>
      <rPr>
        <sz val="11"/>
        <rFont val="Times New Roman"/>
        <family val="1"/>
        <charset val="204"/>
      </rPr>
      <t>в области физической культуры и спорта</t>
    </r>
  </si>
  <si>
    <t>Чпсп - численность занимающихся по программам спортивной подготовки в физкультурно-спортивных организациях по договорам об оказании платных услуг по спортивной подготовке;</t>
  </si>
  <si>
    <t>СУММА Чбi - численность учащихся по дополнительным общеобразовательным программам, обучающихся за счет бюджетных ассигнований, по направлениям i:</t>
  </si>
  <si>
    <r>
      <rPr>
        <i/>
        <sz val="11"/>
        <rFont val="Times New Roman"/>
        <family val="1"/>
        <charset val="204"/>
      </rPr>
      <t xml:space="preserve">Чбi - численность учащихся по дополнительным общеобразовательным программам, обучающихся за счет бюджетных ассигнований, по направлениям i:
</t>
    </r>
    <r>
      <rPr>
        <sz val="11"/>
        <rFont val="Times New Roman"/>
        <family val="1"/>
        <charset val="204"/>
      </rPr>
      <t>техническое</t>
    </r>
  </si>
  <si>
    <r>
      <rPr>
        <i/>
        <sz val="11"/>
        <rFont val="Times New Roman"/>
        <family val="1"/>
        <charset val="204"/>
      </rPr>
      <t xml:space="preserve">Чбi - численность учащихся по дополнительным общеобразовательным программам, обучающихся за счет бюджетных ассигнований, по направлениям i:
</t>
    </r>
    <r>
      <rPr>
        <sz val="11"/>
        <rFont val="Times New Roman"/>
        <family val="1"/>
        <charset val="204"/>
      </rPr>
      <t>естественнонаучное</t>
    </r>
  </si>
  <si>
    <r>
      <rPr>
        <i/>
        <sz val="11"/>
        <rFont val="Times New Roman"/>
        <family val="1"/>
        <charset val="204"/>
      </rPr>
      <t xml:space="preserve">Чбi - численность учащихся по дополнительным общеобразовательным программам, обучающихся за счет бюджетных ассигнований, по направлениям i:
</t>
    </r>
    <r>
      <rPr>
        <sz val="11"/>
        <rFont val="Times New Roman"/>
        <family val="1"/>
        <charset val="204"/>
      </rPr>
      <t>туристско-краеведческое</t>
    </r>
  </si>
  <si>
    <r>
      <rPr>
        <i/>
        <sz val="11"/>
        <rFont val="Times New Roman"/>
        <family val="1"/>
        <charset val="204"/>
      </rPr>
      <t xml:space="preserve">Чбi - численность учащихся по дополнительным общеобразовательным программам, обучающихся за счет бюджетных ассигнований, по направлениям i:
</t>
    </r>
    <r>
      <rPr>
        <sz val="11"/>
        <rFont val="Times New Roman"/>
        <family val="1"/>
        <charset val="204"/>
      </rPr>
      <t>социально-гуманитарное</t>
    </r>
  </si>
  <si>
    <r>
      <rPr>
        <i/>
        <sz val="11"/>
        <rFont val="Times New Roman"/>
        <family val="1"/>
        <charset val="204"/>
      </rPr>
      <t xml:space="preserve">Чбi - численность учащихся по дополнительным общеобразовательным программам, обучающихся за счет бюджетных ассигнований, по направлениям i:
</t>
    </r>
    <r>
      <rPr>
        <sz val="11"/>
        <rFont val="Times New Roman"/>
        <family val="1"/>
        <charset val="204"/>
      </rPr>
      <t>художественной направленности</t>
    </r>
  </si>
  <si>
    <r>
      <rPr>
        <i/>
        <sz val="11"/>
        <rFont val="Times New Roman"/>
        <family val="1"/>
        <charset val="204"/>
      </rPr>
      <t xml:space="preserve">Чбi - численность учащихся по дополнительным общеобразовательным программам, обучающихся за счет бюджетных ассигнований, по направлениям i:
</t>
    </r>
    <r>
      <rPr>
        <sz val="11"/>
        <rFont val="Times New Roman"/>
        <family val="1"/>
        <charset val="204"/>
      </rPr>
      <t>физкультурно-спортивной направленности</t>
    </r>
  </si>
  <si>
    <r>
      <rPr>
        <i/>
        <sz val="11"/>
        <rFont val="Times New Roman"/>
        <family val="1"/>
        <charset val="204"/>
      </rPr>
      <t xml:space="preserve">Чбi - численность учащихся по дополнительным общеобразовательным программам, обучающихся за счет бюджетных ассигнований, по направлениям i:
</t>
    </r>
    <r>
      <rPr>
        <sz val="11"/>
        <rFont val="Times New Roman"/>
        <family val="1"/>
        <charset val="204"/>
      </rPr>
      <t>в области искусств</t>
    </r>
  </si>
  <si>
    <r>
      <rPr>
        <i/>
        <sz val="11"/>
        <rFont val="Times New Roman"/>
        <family val="1"/>
        <charset val="204"/>
      </rPr>
      <t xml:space="preserve">Чбi - численность учащихся по дополнительным общеобразовательным программам, обучающихся за счет бюджетных ассигнований, по направлениям i:
</t>
    </r>
    <r>
      <rPr>
        <sz val="11"/>
        <rFont val="Times New Roman"/>
        <family val="1"/>
        <charset val="204"/>
      </rPr>
      <t>в области физической культуры и спорта</t>
    </r>
  </si>
  <si>
    <t>Чбсп - численность занимающихся по программам спортивной подготовки в физкультурно-спортивных организациях за счет бюджетных ассигнований.</t>
  </si>
  <si>
    <t>4.2.    Содержание    образовательной    деятельности    и    организация    образовательного    процесса    по дополнительным общеобразовательным программам</t>
  </si>
  <si>
    <t>4.2.1.  Удельный  вес  численности  детей  с  ограниченными  возможностями здоровья      в      общей      численности      обучающихся      в      организациях, осуществляющих     образовательную     деятельность     по     дополнительным общеобразовательным программам, по направлениям:</t>
  </si>
  <si>
    <t>(Човз i/Чi)×100</t>
  </si>
  <si>
    <t>(Човз i/Чi)×100, i = 1: техническое;</t>
  </si>
  <si>
    <t>Човз i - численность детей с ограниченными возможностями здоровья, обучающихся в организациях, осуществляющих образовательную деятельность по дополнительным общеобразовательным программам, по направлению i:</t>
  </si>
  <si>
    <t>(Човз i/Чi)×100, i = 2: естественнонаучное;</t>
  </si>
  <si>
    <t>(Човз i/Чi)×100, i = 3: туристско-краеведческое;</t>
  </si>
  <si>
    <t>(Човз i/Чi)×100, i = 5: художественной направленности;</t>
  </si>
  <si>
    <t>(Човз i/Чi)×100, i = 6: физкультурно-спортивной направленности</t>
  </si>
  <si>
    <t>(Човз i/Чi)×100, , i = 7: в области искусств</t>
  </si>
  <si>
    <t>(Човз i/Чi)×100, , i = 8: в области физической культуры и спорта.</t>
  </si>
  <si>
    <t>4.2.2.  Удельный  вес  численности  детей  с  ограниченными  возможностями здоровья     (за     исключением     детей-инвалидов)     в     общей     численности обучающихся       в       организациях,       осуществляющих       образовательную деятельность по дополнительным общеобразовательным программам.</t>
  </si>
  <si>
    <t>(Чдоп.овз /Чдоп )×100</t>
  </si>
  <si>
    <t>Чдоп.овз - численность детей с ограниченными возможностями здоровья (за исключением детей-инвалидов), обучающихся по дополнительным общеобразовательным программам (указывается на основе данных о возрастном составе обучающихся)</t>
  </si>
  <si>
    <t>Чдоп - общая численность детей, обучающихся по дополнительным общеобразовательным программам (указывается на основе данных о возрастном составе обучающихся)</t>
  </si>
  <si>
    <t>4.2.3.   Удельный   вес   численности   детей-инвалидов   в   общей   численности обучающихся       в       организациях,       осуществляющих       образовательную деятельность   по   дополнительным   общеобразовательным   программам,   по направлениям:</t>
  </si>
  <si>
    <t>(Чдоп.инв i /Чдоп i )×100</t>
  </si>
  <si>
    <t>(Чдоп.инв i /Чдоп i )×100, i = 1: техническое;</t>
  </si>
  <si>
    <t>Чдоп.инв i - численность детей-инвалидов, обучающихся по дополнительным общеобразовательным программам, по направлению i:</t>
  </si>
  <si>
    <t>(Чдоп.инв i /Чдоп i )×100, i = 2: естественнонаучное;</t>
  </si>
  <si>
    <t>(Чдоп.инв i /Чдоп i )×100, i = 3: туристско-краеведческое;</t>
  </si>
  <si>
    <t>(Чдоп.инв i /Чдоп i )×100, i = 4: социально-гуманитарное;</t>
  </si>
  <si>
    <t>(Чдоп.инв i /Чдоп i )×100, i = 5: художественной направленности;</t>
  </si>
  <si>
    <t>(Чдоп.инв i /Чдоп i )×100, i = 6: физкультурно-спортивной направленности;</t>
  </si>
  <si>
    <t>(Чдоп.инв i /Чдоп i )×100, i = 7: в области искусств;</t>
  </si>
  <si>
    <t>(Чдоп.инв i /Чдоп i )×100, i = 8: в области физической культуры и спорта;</t>
  </si>
  <si>
    <t>4.2.4.  Удельный  вес  численности  обучающихся  с  применением  электронного обучения и дистанционных образовательных технологий в общей численности детей, обучающихся по дополнительным общеобразовательным программам.</t>
  </si>
  <si>
    <t>(Чэо /Чдоп)×100</t>
  </si>
  <si>
    <t>Чэо - численность обучающихся по дополнительным общеобразовательным программам с применением электронного обучения и дистанционных образовательных технологий;</t>
  </si>
  <si>
    <t>Ч доп - общая численность обучающихся в организациях, осуществляющих образовательную деятельность по дополнительным общеобразовательным программам.</t>
  </si>
  <si>
    <t>4.3.   Кадровое   обеспечение   организаций,   осуществляющих   образовательную   деятельность   в   части реализации дополнительных общеобразовательных программ</t>
  </si>
  <si>
    <t>4.3.1.    Отношение    среднемесячной    заработной    платы    педагогических работников           государственных           (муниципальных)           организаций, осуществляющих     образовательную     деятельность     по     дополнительным общеобразовательным   программам,   к   среднемесячной   заработной   плате учителей в субъекте Российской Федерации.</t>
  </si>
  <si>
    <r>
      <rPr>
        <b/>
        <sz val="11"/>
        <rFont val="Times New Roman"/>
        <family val="1"/>
        <charset val="204"/>
      </rPr>
      <t xml:space="preserve">Форма № ЗП-Образование
</t>
    </r>
    <r>
      <rPr>
        <sz val="11"/>
        <rFont val="Times New Roman"/>
        <family val="1"/>
        <charset val="204"/>
      </rPr>
      <t xml:space="preserve">( З1/З32 ) * 100
</t>
    </r>
  </si>
  <si>
    <t>З1 - среднемесячная заработная плата педагогических работников,  осуществляющих     образовательную     деятельность     по     дополнительным общеобразовательным   программам</t>
  </si>
  <si>
    <t>З1 =( (ФОТi/Чспi/12 )) * 1000</t>
  </si>
  <si>
    <t>З2 - среднемесячная заработная плата в сфере общего образованияв субъекте Российской Федерации</t>
  </si>
  <si>
    <t>З1 =( (ФОТ2/Чсп2/12 )) * 1000</t>
  </si>
  <si>
    <t>ФОТ 1 - фонд начисленной заработной платы педагогических работников (без внешних совместителей и работающих по договорам гражданско-правового характера) государственных и муниципальных образовательных организаций дополнительного образования, осуществляющих образовательную деятельность по дополнительным общеобразовательным программам для детей, включая обособленные подразделения (в том числе филиалы)</t>
  </si>
  <si>
    <t>ФОТ 2 - фонд начисленной заработной платы учителей (без внешних совместителей и работающих по договорам гражданско-правового характера), государственных и муниципальных образовательных организаций, осуществляющих образовательную деятельность по образовательным программам начального общего, основного общего, среднего общего образования, включая обособленные подразделения (в том числе филиалы)</t>
  </si>
  <si>
    <t>Чсп1 - среднесписочная численность педагогических работников государственных и муниципальных образовательных организаций дополнительного образования, осуществляющих образовательную деятельность по дополнительным общеобразовательным программам для детей, включая обособленные подразделения (в том числе филиалы)</t>
  </si>
  <si>
    <t>Чсп2 - среднесписочная численность учителей государственных и муниципальных образовательных организаций, осуществляющих образовательную деятельность по образовательным программам начального общего, основного общего, среднего общего образования, включая обособленные подразделения (в том числе филиалы)</t>
  </si>
  <si>
    <t>4.3.2.   Удельный   вес   численности   педагогов   дополнительного   образования   в   общей   численности педагогических    работников    организаций,    осуществляющих    образовательную    деятельность    по дополнительным общеобразовательным программам:</t>
  </si>
  <si>
    <t>Форма № 1-ДО</t>
  </si>
  <si>
    <t>((ПР с +ПР в )/(Р с +Р в )) * 100</t>
  </si>
  <si>
    <t>внешние совместители.</t>
  </si>
  <si>
    <t>(ПР в /(Р с +Р в )) * 100</t>
  </si>
  <si>
    <t>ПР с - численность педагогов дополнительного образования (без внешних совместителей и работающих по договорам гражданско-правового характера) организаций, реализующих дополнительные общеобразовательные программы для детей, включая обособленные подразделения (в том числе филиалы)</t>
  </si>
  <si>
    <t>ПР в - численность педагогов дополнительного образования, работающих на условиях внешнего совместительства, организаций, реализующих дополнительные общеобразовательные программы для детей, включая обособленные подразделения (в том числе филиалы)</t>
  </si>
  <si>
    <t>Р с - общая численность педагогических работников (без внешних совместителей и работающих по договорам гражданско-правового характера) организаций, реализующих дополнительные общеобразовательные программы для детей, включая обособленные подразделения (в том числе филиалы)</t>
  </si>
  <si>
    <t>Р в - общая численность педагогических работников, работающих на условиях внешнего совместительства, организаций, реализующих дополнительные общеобразовательные программы для
детей, включая обособленные подразделения (в том числе филиалы)</t>
  </si>
  <si>
    <t>4.3.3.  Удельный  вес  численности  педагогов  дополнительного  образования, имеющих    педагогическое    образование    (без    внешних    совместителей    и работающих   по   договорам   гражданско-правового   характера),   в   общей численности     педагогов     дополнительного     образования     (без     внешних совместителей и работающих по договорам гражданско-правового характера) организаций,       реализующих       дополнительные       общеобразовательные программы.</t>
  </si>
  <si>
    <r>
      <rPr>
        <b/>
        <sz val="11"/>
        <color theme="1"/>
        <rFont val="Times New Roman"/>
        <family val="1"/>
        <charset val="204"/>
      </rPr>
      <t xml:space="preserve">Форма № 1-ДО
</t>
    </r>
    <r>
      <rPr>
        <sz val="11"/>
        <color theme="1"/>
        <rFont val="Times New Roman"/>
        <family val="1"/>
        <charset val="204"/>
      </rPr>
      <t xml:space="preserve">
(Пдо /П)×100</t>
    </r>
  </si>
  <si>
    <t>Пдо - численность педагогов дополнительного образования (без внешних совместителей и работающих по договорам гражданско-правового характера) организаций, осуществляющих образовательную деятельность по дополнительным общеобразовательным программам для детей (включая обособленные подразделения (в том числе филиалы), имеющих педагогическое образование</t>
  </si>
  <si>
    <t>П - численность педагогов дополнительного образования (без внешних совместителей и работающих по договорам гражданско-правового характера) организаций, осуществляющих образовательную деятельность по дополнительным общеобразовательным программам для детей (включая обособленные подразделения (в том числе филиалы)</t>
  </si>
  <si>
    <t>4.3.4.  Удельный  вес  численности  педагогов  дополнительного  образования  в возрасте  моложе  35  лет  в  общей  численности  педагогов  дополнительного образования   (без   внешних   совместителей   и   работающих   по   договорам гражданско-правового           характера)           организаций,           реализующих дополнительные общеобразовательные программы.</t>
  </si>
  <si>
    <r>
      <rPr>
        <b/>
        <sz val="11"/>
        <rFont val="Times New Roman"/>
        <family val="1"/>
        <charset val="204"/>
      </rPr>
      <t xml:space="preserve">Форма № 1-ДО
</t>
    </r>
    <r>
      <rPr>
        <sz val="11"/>
        <rFont val="Times New Roman"/>
        <family val="1"/>
        <charset val="204"/>
      </rPr>
      <t xml:space="preserve">
(ПР 35 /ПР) * 100</t>
    </r>
  </si>
  <si>
    <t>ПР 35 - численность педагогов дополнительного образования (без внешних совместителей и работающих по договорам гражданско-правового характера) в возрасте до 35 лет организаций, осуществляющих образовательную деятельность по дополнительным общеобразовательным программам для детей и/или программам спортивной подготовки, включая обособленные подразделения (в том числе филиалы)</t>
  </si>
  <si>
    <t>ПР - численность педагогов дополнительного образования (без внешних совместителей и работающих по договорам гражданско-правового характера) организаций, осуществляющих образовательную деятельность по дополнительным общеобразовательным программам для детей и/или программам спортивной подготовки, включая обособленные подразделения (в том числе филиалы)</t>
  </si>
  <si>
    <t>4.4.    Материально-техническое    и    информационное    обеспечение    организаций,    осуществляющих образовательную деятельность в части реализации дополнительных общеобразовательных программ</t>
  </si>
  <si>
    <t>4.4.1.   Общая   площадь   всех   помещений   организаций,   осуществляющих образовательную   деятельность   по   дополнительным   общеобразовательным программам, в расчете на одного обучающегося.</t>
  </si>
  <si>
    <t>Пл/ЧО</t>
  </si>
  <si>
    <t>Пл - общая площадь всех помещений организаций, осуществляющих деятельность по дополнительным
общеобразовательным программам, включая обособленные подразделения (в том числе филиалы),
реализующих дополнительные общеобразовательные программы для детей</t>
  </si>
  <si>
    <t>ЧО - численность детей, обучающихся в организациях, осуществляющих деятельность по дополнительным общеобразовательным программам, включая обособленные подразделения (в том числе филиалы)</t>
  </si>
  <si>
    <t>4.4.2.  Удельный  вес  площади  помещений,  используемой  для  осуществления образовательной     деятельности,     в     общей     площади     всех     помещений организаций,       осуществляющих       образовательную       деятельность       по дополнительным общеобразовательным программам.</t>
  </si>
  <si>
    <t>(Пл обр /Пл)×100</t>
  </si>
  <si>
    <t>Пл обр - площадь помещений, используемая для осуществления образовательной деятельности, организаций дополнительного образования детей (включая обособленные подразделения (в том числе филиалы)</t>
  </si>
  <si>
    <t>Пл - общая площадь всех помещений организаций, осуществляющих образовательную деятельность по дополнительным общеобразовательным программам (включая обособленные подразделения (в том числе филиалы)</t>
  </si>
  <si>
    <t>4.4.3. Число персональных компьютеров, используемых в учебных целях, в расчете на 100 обучающихся организаций,        осуществляющих        образовательную        деятельность        по        дополнительным общеобразовательным программам:</t>
  </si>
  <si>
    <t>(ЧК/ЧО) * 100</t>
  </si>
  <si>
    <t>(ЧКи/ЧО) * 100</t>
  </si>
  <si>
    <t>ЧК - число персональных компьютеров, используемых в учебных целях, в организациях
дополнительного образования, включая обособленные подразделения (в том числе филиалы),
реализующих дополнительные общеобразовательные программы для детей</t>
  </si>
  <si>
    <t>ЧКи - число персональных компьютеров, используемых в учебных целях, имеющих доступ к информационно-телекоммуникационной сети "Интернет", в организациях дополнительного образования, включая обособленные подразделения (в том числе филиалы), реализующих дополнительные общеобразовательные программы для детей</t>
  </si>
  <si>
    <t>ЧО - численность детей, обучающихся в организациях дополнительного образования, включая обособленные подразделения (в том числе филиалы)</t>
  </si>
  <si>
    <t>4.4.4.  Удельный  вес  числа  организаций,  имеющих  следующие  виды  благоустройства,  в  общем  числе организаций,        осуществляющих        образовательную        деятельность        по        дополнительным общеобразовательным программам:</t>
  </si>
  <si>
    <t>водопровод;</t>
  </si>
  <si>
    <t>(К i /К)×100, i = 1: водопровод</t>
  </si>
  <si>
    <t>К i - число организаций (включая обособленные подразделения (в том числе филиалы), осуществляющих образовательную деятельность по дополнительным общеобразовательным программам и имеющих вид благоустройства i</t>
  </si>
  <si>
    <t>центральное отопление;</t>
  </si>
  <si>
    <t>(К i /К)×100, i = 2: центральное отопление</t>
  </si>
  <si>
    <t>водоотведение (канализацию);</t>
  </si>
  <si>
    <t>(К i /К)×100, i = 3: водоотведение (канализация)</t>
  </si>
  <si>
    <t>автоматическую пожарную сигнализацию;</t>
  </si>
  <si>
    <t>(К i /К)×100, i = 4: автоматическая пожарная сигнализация</t>
  </si>
  <si>
    <t>дымовые извещатели;</t>
  </si>
  <si>
    <t>(К i /К)×100, i = 5: дымовые извещатели</t>
  </si>
  <si>
    <t>пожарные краны и рукава;</t>
  </si>
  <si>
    <t>(К i /К)×100, i = 6: пожарные краны и рукава</t>
  </si>
  <si>
    <t>системы видеонаблюдения;</t>
  </si>
  <si>
    <t>(К i /К)×100, i = 7: системы видеонаблюдения</t>
  </si>
  <si>
    <t>кнопку тревожной сигнализации.</t>
  </si>
  <si>
    <t>(К i /К)×100, i = 8: кнопка тревожной сигнализации</t>
  </si>
  <si>
    <t>К - общее число организаций (включая обособленные подразделения (в том числе филиалы), осуществляющих образовательную деятельность по дополнительным общеобразовательным программам</t>
  </si>
  <si>
    <t>4.5. Изменение сети организаций, осуществляющих образовательную деятельность по дополнительным общеобразовательным    программам    (в    том    числе    ликвидация    и    реорганизация    организаций, осуществляющих образовательную деятельность)</t>
  </si>
  <si>
    <t>4.5.1.     Изменение     числа     организаций     (филиалов),     осуществляющих образовательную   деятельность   по   дополнительным   общеобразовательным программам.</t>
  </si>
  <si>
    <t>(Чдод/Чдод(-1)) * 100</t>
  </si>
  <si>
    <t>Чдод - число организаций, осуществляющих образовательную деятельность по дополнительным общеобразовательным программам, включая обособленные подразделения (в том числе филиалы), в отчетном году t</t>
  </si>
  <si>
    <t>Чдод(-1) - число организаций, осуществляющих образовательную деятельность по дополнительным общеобразовательным программам, включая обособленные подразделения (в том числе филиалы), в году t-1, предшествовавшем отчетному году t</t>
  </si>
  <si>
    <t>4.6.     Финансово-экономическая     деятельность     организаций,     осуществляющих     образовательную деятельность в части обеспечения реализации дополнительных общеобразовательных программ</t>
  </si>
  <si>
    <t>4.6.1.   Общий   объем   финансовых   средств,   поступивших   в   организации, осуществляющие     образовательную     деятельность     по     дополнительным общеобразовательным программам, в расчете на одного обучающегося.</t>
  </si>
  <si>
    <t>ОС/ЧО</t>
  </si>
  <si>
    <t>ОС - общий объем финансовых средств, поступивших в организации дополнительного образования, включая обособленные подразделения (в том числе филиалы), реализующие дополнительные общеобразовательные программы для детей</t>
  </si>
  <si>
    <t>4.6.2.   Удельный   вес   финансовых   средств   от   иной   приносящей   доход деятельности     в     общем     объеме     финансовых     средств     организаций, осуществляющих     образовательную     деятельность     по     дополнительным общеобразовательным программам.</t>
  </si>
  <si>
    <t>(ВБС/ОС) * 100</t>
  </si>
  <si>
    <t>ВБС - объем средств от иной приносящей доход деятельности, поступивших в организации дополнительного образования, включая обособленные подразделения (в том числе филиалы), реализующие дополнительные общеобразовательные программы для детей</t>
  </si>
  <si>
    <t>4.6.3.     Удельный     вес     источников     финансирования     дополнительных общеобразовательных программ:</t>
  </si>
  <si>
    <t>средства федерального бюджета, бюджета субъекта Российской Федерации и местного бюджета;</t>
  </si>
  <si>
    <t>(Ф i /Ф)×100, i = 1: средства федерального бюджета, бюджета субъекта Российской Федерации и местного бюджета;</t>
  </si>
  <si>
    <t>Ф i - объем финансовых средств, поступивший в организации дополнительного образования, включая обособленные подразделения (в том числе филиалы), по источникам финансирования i</t>
  </si>
  <si>
    <t>средства организаций;</t>
  </si>
  <si>
    <t>(Ф i /Ф)×100, i = 2: средства организаций</t>
  </si>
  <si>
    <t>средства населения;</t>
  </si>
  <si>
    <t>(Ф i /Ф)×100, i = 3: средства населения;</t>
  </si>
  <si>
    <t>внебюджетные фонды;</t>
  </si>
  <si>
    <t>(Ф i /Ф)×100, i = 4: внебюджетные фонды</t>
  </si>
  <si>
    <t>иностранные источники.</t>
  </si>
  <si>
    <t>(Ф i /Ф)×100, i = 5: иностранные источники</t>
  </si>
  <si>
    <t>Ф - общий объем финансовых средств, поступивший в организации дополнительного образования, включая обособленные подразделения (в том числе филиалы), реализующие дополнительные общеобразовательные программы для детей</t>
  </si>
  <si>
    <t>4.7.     Структура     организаций,     осуществляющих     образовательную     деятельность,     реализующих дополнительные общеобразовательные программы (в том числе характеристика их филиалов)</t>
  </si>
  <si>
    <t>4.7.1.  Удельный  вес  числа  организаций,  осуществляющих  образовательную деятельность,       реализующих       дополнительные       общеобразовательные программы,      имеющих      филиалы,      в      общем      числе      организаций, осуществляющих     образовательную     деятельность     по     дополнительным общеобразовательным программам.</t>
  </si>
  <si>
    <t>(Чф/Ч) * 100</t>
  </si>
  <si>
    <t>Чф - число организаций дополнительного образования (юридических лиц), осуществляющих образовательную деятельность по дополнительным общеобразовательным программам для детей, имеющих филиалы</t>
  </si>
  <si>
    <t>Ч - число организаций дополнительного образования (юридических лиц), осуществляющих образовательную деятельность по дополнительным общеобразовательным программам для детей</t>
  </si>
  <si>
    <t>4.8.   Создание   безопасных   условий   при   организации   образовательного   процесса   в   организациях, осуществляющих      образовательную      деятельность      в      части      реализации      дополнительных общеобразовательных программ</t>
  </si>
  <si>
    <t>4.8.1.  Удельный  вес  числа  организаций,  осуществляющих  образовательную деятельность по дополнительным общеобразовательным программам, здания которых  находятся  в  аварийном  состоянии,  в  общем  числе  организаций дополнительного образования.</t>
  </si>
  <si>
    <t>(Чав/Ч) * 100</t>
  </si>
  <si>
    <t>Чав - число организаций дополнительного образования, включая обособленные подразделения (в том
числе филиалы), реализующих дополнительные общеобразовательные программы для детей, здания
которых находятся в аварийном состоянии</t>
  </si>
  <si>
    <t>Ч - общее число организаций дополнительного образования, включая обособленные подразделения (в том числе филиалы), реализующих дополнительные общеобразовательные программы для детей</t>
  </si>
  <si>
    <t>4.8.2.  Удельный  вес  числа  организаций,  осуществляющих  образовательную деятельность по дополнительным общеобразовательным программам, здания которых   требуют   капитального   ремонта,   в   общем   числе   организаций дополнительного образования.</t>
  </si>
  <si>
    <t>(Чкр/Ч) * 100</t>
  </si>
  <si>
    <t>Чкр - число организаций дополнительного образования, включая обособленные подразделения (в том числе филиалы), реализующих дополнительные общеобразовательные программы для детей, здания которых требуют капитального ремонта</t>
  </si>
  <si>
    <t>4.9.   Учебные   и   внеучебные   достижения   лиц,   обучающихся   по   программам   дополнительного образования детей</t>
  </si>
  <si>
    <t>4.9.1. Удельный вес численности детей, принимавших участие в походах, экскурсиях и экспедициях, в общей   численности   детей   в   организациях,   осуществляющих   образовательную   деятельность   по дополнительным общеобразовательным программам, по мероприятиям:</t>
  </si>
  <si>
    <t>(Pi/Р) * 100</t>
  </si>
  <si>
    <t>походы;</t>
  </si>
  <si>
    <t>(Pi/Р) * 100, i = 1: походы</t>
  </si>
  <si>
    <t>Р i - численность детей, обучающихся по дополнительным общеобразовательным программам и принимавших участие в мероприятии i:</t>
  </si>
  <si>
    <t>экскурсии;</t>
  </si>
  <si>
    <t>(Pi/Р) * 100, i = 2: экскурсии</t>
  </si>
  <si>
    <t>экспедиции, проводимые в полевых условиях.</t>
  </si>
  <si>
    <t>(Pi/Р) * 100, i = 3: экспедиции, проводимые в полевых условиях</t>
  </si>
  <si>
    <t>Р - общая численность обучающихся по дополнительным общеобразовательным программам.</t>
  </si>
  <si>
    <t>Методика расчета показателей мониторинга системы образования в сфере общего образования,  дополнительного образования детей и взрослых</t>
  </si>
  <si>
    <t>1.1. Уровень доступности дошкольного образования и численность населения, получающего дошкольное образование</t>
  </si>
  <si>
    <t>1.1.1. Доступность дошкольного образования (отношение численности детей определенной возрастной группы, осваивающих образовательные программы дошкольного образования и (или) получающих присмотр и уход (контингент воспитанников), к сумме указанной численности и численности детей соответствующей возрастной группы, нуждающихся в получении дошкольного образования и (или) присмотра и ухода, в целях направления детей в государственные, муниципальные образовательные организации, реализующие образовательные программы дошкольного образования и (или) осуществляющие присмотр и уход за детьми):
в возрасте от 2 месяцев до прекращения образовательных отношений (завершения обучения по образовательной программе дошкольного образования и (или) получения присмотра и ухода);</t>
  </si>
  <si>
    <r>
      <rPr>
        <sz val="11"/>
        <rFont val="Times New Roman"/>
        <family val="1"/>
        <charset val="204"/>
      </rPr>
      <t xml:space="preserve">в возрасте от 2 месяцев до 3 лет;
в возрасте от 3 лет до прекращения образовательных отношений (завершения обучения по образовательной программе дошкольного образования и (или) получения присмотра и ухода).
</t>
    </r>
    <r>
      <rPr>
        <vertAlign val="subscript"/>
        <sz val="11"/>
        <rFont val="Times New Roman"/>
        <family val="1"/>
        <charset val="204"/>
      </rPr>
      <t>Ч</t>
    </r>
    <r>
      <rPr>
        <vertAlign val="superscript"/>
        <sz val="11"/>
        <rFont val="Times New Roman"/>
        <family val="1"/>
        <charset val="204"/>
      </rPr>
      <t>п i</t>
    </r>
    <r>
      <rPr>
        <vertAlign val="subscript"/>
        <sz val="11"/>
        <rFont val="Times New Roman"/>
        <family val="1"/>
        <charset val="204"/>
      </rPr>
      <t xml:space="preserve">/ </t>
    </r>
    <r>
      <rPr>
        <b/>
        <vertAlign val="subscript"/>
        <sz val="11"/>
        <rFont val="Times New Roman"/>
        <family val="1"/>
        <charset val="204"/>
      </rPr>
      <t>(</t>
    </r>
    <r>
      <rPr>
        <vertAlign val="subscript"/>
        <sz val="11"/>
        <rFont val="Times New Roman"/>
        <family val="1"/>
        <charset val="204"/>
      </rPr>
      <t>Ч</t>
    </r>
    <r>
      <rPr>
        <vertAlign val="superscript"/>
        <sz val="11"/>
        <rFont val="Times New Roman"/>
        <family val="1"/>
        <charset val="204"/>
      </rPr>
      <t xml:space="preserve">пi </t>
    </r>
    <r>
      <rPr>
        <vertAlign val="subscript"/>
        <sz val="11"/>
        <rFont val="Times New Roman"/>
        <family val="1"/>
        <charset val="204"/>
      </rPr>
      <t>+Ч</t>
    </r>
    <r>
      <rPr>
        <vertAlign val="superscript"/>
        <sz val="11"/>
        <rFont val="Times New Roman"/>
        <family val="1"/>
        <charset val="204"/>
      </rPr>
      <t xml:space="preserve">оi </t>
    </r>
    <r>
      <rPr>
        <b/>
        <vertAlign val="subscript"/>
        <sz val="11"/>
        <rFont val="Times New Roman"/>
        <family val="1"/>
        <charset val="204"/>
      </rPr>
      <t xml:space="preserve">) </t>
    </r>
    <r>
      <rPr>
        <vertAlign val="subscript"/>
        <sz val="11"/>
        <rFont val="Times New Roman"/>
        <family val="1"/>
        <charset val="204"/>
      </rPr>
      <t xml:space="preserve">* 100 </t>
    </r>
    <r>
      <rPr>
        <sz val="11"/>
        <rFont val="Times New Roman"/>
        <family val="1"/>
        <charset val="204"/>
      </rPr>
      <t xml:space="preserve">, i=1, 2, 3, где:
</t>
    </r>
  </si>
  <si>
    <r>
      <rPr>
        <vertAlign val="subscript"/>
        <sz val="11"/>
        <rFont val="Times New Roman"/>
        <family val="1"/>
        <charset val="204"/>
      </rPr>
      <t>Ч</t>
    </r>
    <r>
      <rPr>
        <vertAlign val="superscript"/>
        <sz val="11"/>
        <rFont val="Times New Roman"/>
        <family val="1"/>
        <charset val="204"/>
      </rPr>
      <t xml:space="preserve">пi   </t>
    </r>
    <r>
      <rPr>
        <sz val="11"/>
        <rFont val="Times New Roman"/>
        <family val="1"/>
        <charset val="204"/>
      </rPr>
      <t>- численность детей, посещающих организации, осуществляющие образовательную деятельность по
образовательным программам дошкольного образования, присмотр и уход за детьми, включая
обособленные подразделения (в том числе филиалы), в возрасте i;</t>
    </r>
  </si>
  <si>
    <r>
      <rPr>
        <vertAlign val="subscript"/>
        <sz val="11"/>
        <rFont val="Times New Roman"/>
        <family val="1"/>
        <charset val="204"/>
      </rPr>
      <t>Ч</t>
    </r>
    <r>
      <rPr>
        <vertAlign val="superscript"/>
        <sz val="11"/>
        <rFont val="Times New Roman"/>
        <family val="1"/>
        <charset val="204"/>
      </rPr>
      <t xml:space="preserve">о i  </t>
    </r>
    <r>
      <rPr>
        <sz val="11"/>
        <rFont val="Times New Roman"/>
        <family val="1"/>
        <charset val="204"/>
      </rPr>
      <t xml:space="preserve">- численность детей, находящихся в очереди на получение мест в организациях, осуществляющих
</t>
    </r>
    <r>
      <rPr>
        <i/>
        <sz val="11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>образовательную деятельность по образовательным программам дошкольного образования, присмотр и
уход за детьми, в соответствующем возрасте i;</t>
    </r>
  </si>
  <si>
    <t>i=1: 2 месяца - 6 лет (полных);</t>
  </si>
  <si>
    <t>i=2: 2 месяца - 3 года (полных);</t>
  </si>
  <si>
    <t>i =3: 3-6 лет (полных).</t>
  </si>
  <si>
    <t xml:space="preserve">1.1.2. Охват детей дошкольным образованием (отношение численности детей определенной возрастной группы, посещающих организации, осуществляющие образовательную деятельность по образовательным программам дошкольного образования, присмотр и уход за детьми, к общей численности детей соответствующей возрастной группы):
в возрасте от 2 месяцев до 7 лет; в возрасте от 2 месяцев до 3 лет; в возрасте от 3 до 7 лет.
(Ч i/Н i )*100, i=1, 2, 3, где:
     </t>
  </si>
  <si>
    <t>Ч  - численность детей, посещающих организации, осуществляющие образовательную деятельность по i
образовательным программам дошкольного образования, присмотр и уход за детьми, включая обособленные подразделения (в том числе филиалы), в возрасте i;</t>
  </si>
  <si>
    <t>Нi  - численность постоянного населения в возрасте i (число полных лет на 1 января следующего за
отчетным года);</t>
  </si>
  <si>
    <t>i=1: 2 месяца - 7 лет (полных);</t>
  </si>
  <si>
    <t>i=3: 3-7 лет (полных).</t>
  </si>
  <si>
    <t>Численность населения в возрасте от 2 месяцев до 1 года рассчитывается как 10/12 численности населения в возрасте 0 полных лет на 1 января следующего за отчетным года.</t>
  </si>
  <si>
    <t xml:space="preserve">1.1.3. Удельный вес численности детей, посещающих частные организации, осуществляющие образовательную деятельность по образовательным программам дошкольного образования, присмотр и уход за детьми, в общей численности детей, посещающих организации, реализующие образовательные программы дошкольного образования, присмотр и уход за детьми.
(Ч ч/Ч) * 100, где:
</t>
  </si>
  <si>
    <t>Ч ч - численность детей, посещающих частные организации, осуществляющие образовательную
деятельность по образовательным программам дошкольного образования, присмотр и уход за детьми, включая обособленные подразделения (в том числе филиалы);</t>
  </si>
  <si>
    <r>
      <rPr>
        <sz val="11"/>
        <rFont val="Times New Roman"/>
        <family val="1"/>
        <charset val="204"/>
      </rPr>
      <t xml:space="preserve">1.1.4. Наполняемость групп в организациях, осуществляющих образовательную деятельность по образовательным программам дошкольного образования, присмотр и уход за детьми:
группы компенсирующей направленности; группы общеразвивающей направленности; группы оздоровительной направленности; группы комбинированной направленности; группы по присмотру и уходу за детьми; группы для детей раннего возраста; семейные дошкольные группы.
</t>
    </r>
    <r>
      <rPr>
        <vertAlign val="subscript"/>
        <sz val="11"/>
        <rFont val="Times New Roman"/>
        <family val="1"/>
        <charset val="204"/>
      </rPr>
      <t>Ч</t>
    </r>
    <r>
      <rPr>
        <vertAlign val="superscript"/>
        <sz val="11"/>
        <rFont val="Times New Roman"/>
        <family val="1"/>
        <charset val="204"/>
      </rPr>
      <t>Г i</t>
    </r>
    <r>
      <rPr>
        <vertAlign val="subscript"/>
        <sz val="11"/>
        <rFont val="Times New Roman"/>
        <family val="1"/>
        <charset val="204"/>
      </rPr>
      <t xml:space="preserve">/ Гi  </t>
    </r>
    <r>
      <rPr>
        <sz val="11"/>
        <rFont val="Times New Roman"/>
        <family val="1"/>
        <charset val="204"/>
      </rPr>
      <t xml:space="preserve">, i = 1, 2, 3, 4, 5, 6, 7, где:
</t>
    </r>
  </si>
  <si>
    <r>
      <rPr>
        <vertAlign val="subscript"/>
        <sz val="11"/>
        <rFont val="Times New Roman"/>
        <family val="1"/>
        <charset val="204"/>
      </rPr>
      <t>Ч</t>
    </r>
    <r>
      <rPr>
        <vertAlign val="superscript"/>
        <sz val="11"/>
        <rFont val="Times New Roman"/>
        <family val="1"/>
        <charset val="204"/>
      </rPr>
      <t xml:space="preserve">Гi   </t>
    </r>
    <r>
      <rPr>
        <sz val="11"/>
        <rFont val="Times New Roman"/>
        <family val="1"/>
        <charset val="204"/>
      </rPr>
      <t>- численность детей, посещающих организации, осуществляющие образовательную деятельность по
образовательным программам дошкольного образования, присмотр и уход за детьми, включая
обособленные подразделения (в том числе филиалы), в группах вида</t>
    </r>
  </si>
  <si>
    <t>Г i - число соответствующих групп вида i в организациях, осуществляющих образовательную
деятельность по образовательным программам дошкольного образования, присмотр и уход за детьми, включая обособленные подразделения (в том числе филиалы);</t>
  </si>
  <si>
    <t>i = 1: компенсирующей направленности;</t>
  </si>
  <si>
    <t>i = 2: общеразвивающей направленности;</t>
  </si>
  <si>
    <t>i = 3: оздоровительной направленности;</t>
  </si>
  <si>
    <t>i = 4: комбинированной направленности;</t>
  </si>
  <si>
    <t>i = 5: группы по присмотру и уходу за детьми;</t>
  </si>
  <si>
    <t>i = 6: группы для детей раннего возраста;</t>
  </si>
  <si>
    <t>i = 7: семейные дошкольные группы.</t>
  </si>
  <si>
    <r>
      <rPr>
        <sz val="11"/>
        <rFont val="Times New Roman"/>
        <family val="1"/>
        <charset val="204"/>
      </rPr>
      <t xml:space="preserve">1.1.5. Наполняемость групп, функционирующих в режиме кратковременного и круглосуточного пребывания в организациях, осуществляющих образовательную деятельность по образовательным программам дошкольного образования, присмотр и уход за детьми:
в режиме кратковременного пребывания; в режиме круглосуточного пребывания.
</t>
    </r>
    <r>
      <rPr>
        <vertAlign val="subscript"/>
        <sz val="12"/>
        <rFont val="Times New Roman"/>
        <family val="1"/>
        <charset val="204"/>
      </rPr>
      <t>Ч</t>
    </r>
    <r>
      <rPr>
        <vertAlign val="superscript"/>
        <sz val="12"/>
        <rFont val="Times New Roman"/>
        <family val="1"/>
        <charset val="204"/>
      </rPr>
      <t xml:space="preserve">гi </t>
    </r>
    <r>
      <rPr>
        <vertAlign val="subscript"/>
        <sz val="12"/>
        <rFont val="Times New Roman"/>
        <family val="1"/>
        <charset val="204"/>
      </rPr>
      <t xml:space="preserve">/ Г i  </t>
    </r>
    <r>
      <rPr>
        <sz val="11"/>
        <rFont val="Times New Roman"/>
        <family val="1"/>
        <charset val="204"/>
      </rPr>
      <t xml:space="preserve">, i=1, 2, где:
</t>
    </r>
    <r>
      <rPr>
        <i/>
        <sz val="11"/>
        <rFont val="Times New Roman"/>
        <family val="1"/>
        <charset val="204"/>
      </rPr>
      <t xml:space="preserve"> </t>
    </r>
  </si>
  <si>
    <r>
      <rPr>
        <vertAlign val="subscript"/>
        <sz val="12"/>
        <rFont val="Times New Roman"/>
        <family val="1"/>
        <charset val="204"/>
      </rPr>
      <t>ч</t>
    </r>
    <r>
      <rPr>
        <vertAlign val="superscript"/>
        <sz val="12"/>
        <rFont val="Times New Roman"/>
        <family val="1"/>
        <charset val="204"/>
      </rPr>
      <t xml:space="preserve">гi   </t>
    </r>
    <r>
      <rPr>
        <sz val="11"/>
        <rFont val="Times New Roman"/>
        <family val="1"/>
        <charset val="204"/>
      </rPr>
      <t>- численность детей, посещающих организации, осуществляющие образовательную деятельность по
образовательным программам дошкольного образования, присмотр и уход за детьми, включая
обособленные подразделения (в том числе филиалы), в группах вида i;</t>
    </r>
  </si>
  <si>
    <t>Г i - число соответствующих групп вида i в организациях, осуществляющих образовательную
деятельность по образовательным программам дошкольного образования, присмотр и уход за детьми, включая обособленные подразделения (в том числе филиалы);</t>
  </si>
  <si>
    <t>i=1: кратковременного пребывания;</t>
  </si>
  <si>
    <t>i=2: круглосуточного пребывания.</t>
  </si>
  <si>
    <t>1.2. Содержание образовательной деятельности и организация образовательного процесса по образовательным программам дошкольного образования</t>
  </si>
  <si>
    <t>1.2.1.  Удельный  вес  численности  детей,  посещающих  группы  различной  направленности,  в  общей численности  детей,  посещающих  организации,  осуществляющие  образовательную  деятельность  по</t>
  </si>
  <si>
    <r>
      <rPr>
        <sz val="11"/>
        <rFont val="Times New Roman"/>
        <family val="1"/>
        <charset val="204"/>
      </rPr>
      <t xml:space="preserve">образовательным программам дошкольного образования, присмотр и уход за детьми: группы общеразвивающей направленности;
группы комбинированной направленности; группы по присмотру и уходу за детьми; группы для детей раннего возраста; семейные дошкольные группы.
</t>
    </r>
    <r>
      <rPr>
        <b/>
        <vertAlign val="subscript"/>
        <sz val="11"/>
        <rFont val="Times New Roman"/>
        <family val="1"/>
        <charset val="204"/>
      </rPr>
      <t>(</t>
    </r>
    <r>
      <rPr>
        <vertAlign val="subscript"/>
        <sz val="12"/>
        <rFont val="Times New Roman"/>
        <family val="1"/>
        <charset val="204"/>
      </rPr>
      <t>Ч</t>
    </r>
    <r>
      <rPr>
        <vertAlign val="superscript"/>
        <sz val="12"/>
        <rFont val="Times New Roman"/>
        <family val="1"/>
        <charset val="204"/>
      </rPr>
      <t>Г i</t>
    </r>
    <r>
      <rPr>
        <vertAlign val="subscript"/>
        <sz val="11"/>
        <rFont val="Times New Roman"/>
        <family val="1"/>
        <charset val="204"/>
      </rPr>
      <t xml:space="preserve">/ </t>
    </r>
    <r>
      <rPr>
        <vertAlign val="subscript"/>
        <sz val="12"/>
        <rFont val="Times New Roman"/>
        <family val="1"/>
        <charset val="204"/>
      </rPr>
      <t>Ч</t>
    </r>
    <r>
      <rPr>
        <vertAlign val="subscript"/>
        <sz val="11"/>
        <rFont val="Times New Roman"/>
        <family val="1"/>
        <charset val="204"/>
      </rPr>
      <t xml:space="preserve"> </t>
    </r>
    <r>
      <rPr>
        <b/>
        <vertAlign val="subscript"/>
        <sz val="11"/>
        <rFont val="Times New Roman"/>
        <family val="1"/>
        <charset val="204"/>
      </rPr>
      <t>)</t>
    </r>
    <r>
      <rPr>
        <vertAlign val="subscript"/>
        <sz val="11"/>
        <rFont val="Times New Roman"/>
        <family val="1"/>
        <charset val="204"/>
      </rPr>
      <t xml:space="preserve">× 100 </t>
    </r>
    <r>
      <rPr>
        <sz val="11"/>
        <rFont val="Times New Roman"/>
        <family val="1"/>
        <charset val="204"/>
      </rPr>
      <t xml:space="preserve">, i = 1, 2, 3, 4, 5, где:
</t>
    </r>
  </si>
  <si>
    <r>
      <rPr>
        <vertAlign val="subscript"/>
        <sz val="11"/>
        <rFont val="Times New Roman"/>
        <family val="1"/>
        <charset val="204"/>
      </rPr>
      <t>Ч</t>
    </r>
    <r>
      <rPr>
        <vertAlign val="superscript"/>
        <sz val="11"/>
        <rFont val="Times New Roman"/>
        <family val="1"/>
        <charset val="204"/>
      </rPr>
      <t xml:space="preserve">Г  i </t>
    </r>
    <r>
      <rPr>
        <sz val="11"/>
        <rFont val="Times New Roman"/>
        <family val="1"/>
        <charset val="204"/>
      </rPr>
      <t>- численность детей, посещающих организации, осуществляющие образовательную деятельность по
образовательным программам дошкольного образования, присмотр и уход за детьми, включая
обособленные подразделения (в том числе филиалы), в группах вида i:</t>
    </r>
  </si>
  <si>
    <t>i = 1: общеразвивающей направленности;</t>
  </si>
  <si>
    <t>i = 2: комбинированной направленности;</t>
  </si>
  <si>
    <t>i = 3: по присмотру и уходу за детьми;</t>
  </si>
  <si>
    <t>i = 4: группы для детей раннего возраста;</t>
  </si>
  <si>
    <t>i = 5: семейные дошкольные группы;</t>
  </si>
  <si>
    <t>1.3. Кадровое обеспечение дошкольных образовательных организаций и оценка уровня заработной платы педагогических работников</t>
  </si>
  <si>
    <t>1.3.1. Численность детей, посещающих организации, осуществляющие образовательную деятельность по образовательным программам дошкольного образования, присмотр и уход за детьми, в расчете на одного педагогического работника.
Ч/ПР, где:</t>
  </si>
  <si>
    <t>1.3.2. Состав педагогических работников (без внешних совместителей и работавших по договорам гражданско-правового характера) организаций, осуществляющих образовательную деятельность по образовательным программам дошкольного образования, присмотр и уход за детьми, по должностям:
воспитатели; 
старшие воспитатели; музыкальные руководители;
инструкторы по физической культуре; учителя-логопеды;
учителя-дефектологи; педагоги-психологи; социальные педагоги; педагоги-организаторы; учителя иностранных языков;
педагоги дополнительного образования; другие педагогические работники.
(ПРi / ПР )× 100 i  = 1, 2, 3, 4, 5, 6, 7, 8, 9, 10, 11, 12, где:</t>
  </si>
  <si>
    <t>ПРi  - численность педагогических работников (без внешних совместителей и работающих по договорам
гражданско-правового  характера)  организаций,  осуществляющих  образовательную  деятельность  по образовательным программам дошкольного образования, включая обособленные подразделения (в том числе филиалы), по должностям i:</t>
  </si>
  <si>
    <t>i = 1: воспитатели;</t>
  </si>
  <si>
    <t>i = 2: старшие воспитатели;</t>
  </si>
  <si>
    <t>i = 3: музыкальные руководители;</t>
  </si>
  <si>
    <t>i = 4: инструкторы по физической культуре;</t>
  </si>
  <si>
    <t>i = 5: учителя-логопеды;</t>
  </si>
  <si>
    <t>i = 6: учителя-дефектологи;</t>
  </si>
  <si>
    <t>i = 7: педагоги-психологи;</t>
  </si>
  <si>
    <t>i = 8: социальные педагоги;</t>
  </si>
  <si>
    <t>i = 9: педагоги-организаторы;</t>
  </si>
  <si>
    <t>i = 10: учителя иностранных языков;</t>
  </si>
  <si>
    <t>i = 11: педагоги дополнительного образования;</t>
  </si>
  <si>
    <t>i = 12: другие педагогические работники;</t>
  </si>
  <si>
    <r>
      <rPr>
        <sz val="11"/>
        <rFont val="Times New Roman"/>
        <family val="1"/>
        <charset val="204"/>
      </rPr>
      <t xml:space="preserve">1.3.3. Отношение среднемесячной заработной платы педагогических работников дошкольных образовательных организаций к среднемесячной заработной плате в сфере общего образования в субъекте Российской Федерации (по государственным и муниципальным образовательным организациям).
</t>
    </r>
    <r>
      <rPr>
        <b/>
        <vertAlign val="subscript"/>
        <sz val="11"/>
        <rFont val="Times New Roman"/>
        <family val="1"/>
        <charset val="204"/>
      </rPr>
      <t>(</t>
    </r>
    <r>
      <rPr>
        <sz val="11"/>
        <rFont val="Times New Roman"/>
        <family val="1"/>
        <charset val="204"/>
      </rPr>
      <t>З</t>
    </r>
    <r>
      <rPr>
        <vertAlign val="subscript"/>
        <sz val="11"/>
        <rFont val="Times New Roman"/>
        <family val="1"/>
        <charset val="204"/>
      </rPr>
      <t xml:space="preserve">1 </t>
    </r>
    <r>
      <rPr>
        <sz val="11"/>
        <rFont val="Times New Roman"/>
        <family val="1"/>
        <charset val="204"/>
      </rPr>
      <t>/ З</t>
    </r>
    <r>
      <rPr>
        <vertAlign val="subscript"/>
        <sz val="11"/>
        <rFont val="Times New Roman"/>
        <family val="1"/>
        <charset val="204"/>
      </rPr>
      <t xml:space="preserve">2 </t>
    </r>
    <r>
      <rPr>
        <b/>
        <vertAlign val="subscript"/>
        <sz val="11"/>
        <rFont val="Times New Roman"/>
        <family val="1"/>
        <charset val="204"/>
      </rPr>
      <t xml:space="preserve">) </t>
    </r>
    <r>
      <rPr>
        <sz val="11"/>
        <rFont val="Times New Roman"/>
        <family val="1"/>
        <charset val="204"/>
      </rPr>
      <t>* 100,  З</t>
    </r>
    <r>
      <rPr>
        <i/>
        <vertAlign val="subscript"/>
        <sz val="11"/>
        <rFont val="Times New Roman"/>
        <family val="1"/>
        <charset val="204"/>
      </rPr>
      <t xml:space="preserve">i </t>
    </r>
    <r>
      <rPr>
        <sz val="11"/>
        <rFont val="Times New Roman"/>
        <family val="1"/>
        <charset val="204"/>
      </rPr>
      <t xml:space="preserve">= </t>
    </r>
    <r>
      <rPr>
        <b/>
        <vertAlign val="subscript"/>
        <sz val="11"/>
        <rFont val="Times New Roman"/>
        <family val="1"/>
        <charset val="204"/>
      </rPr>
      <t>{(</t>
    </r>
    <r>
      <rPr>
        <sz val="11"/>
        <rFont val="Times New Roman"/>
        <family val="1"/>
        <charset val="204"/>
      </rPr>
      <t>ФОТ</t>
    </r>
    <r>
      <rPr>
        <i/>
        <vertAlign val="subscript"/>
        <sz val="11"/>
        <rFont val="Times New Roman"/>
        <family val="1"/>
        <charset val="204"/>
      </rPr>
      <t xml:space="preserve">i </t>
    </r>
    <r>
      <rPr>
        <sz val="11"/>
        <rFont val="Times New Roman"/>
        <family val="1"/>
        <charset val="204"/>
      </rPr>
      <t>/ Ч</t>
    </r>
    <r>
      <rPr>
        <i/>
        <vertAlign val="subscript"/>
        <sz val="11"/>
        <rFont val="Times New Roman"/>
        <family val="1"/>
        <charset val="204"/>
      </rPr>
      <t xml:space="preserve">ci </t>
    </r>
    <r>
      <rPr>
        <b/>
        <vertAlign val="subscript"/>
        <sz val="11"/>
        <rFont val="Times New Roman"/>
        <family val="1"/>
        <charset val="204"/>
      </rPr>
      <t>)</t>
    </r>
    <r>
      <rPr>
        <sz val="11"/>
        <rFont val="Times New Roman"/>
        <family val="1"/>
        <charset val="204"/>
      </rPr>
      <t xml:space="preserve">/ 12 </t>
    </r>
    <r>
      <rPr>
        <b/>
        <vertAlign val="subscript"/>
        <sz val="11"/>
        <rFont val="Times New Roman"/>
        <family val="1"/>
        <charset val="204"/>
      </rPr>
      <t xml:space="preserve">} </t>
    </r>
    <r>
      <rPr>
        <sz val="11"/>
        <rFont val="Times New Roman"/>
        <family val="1"/>
        <charset val="204"/>
      </rPr>
      <t>* 1000 , i=1, 2, где:</t>
    </r>
  </si>
  <si>
    <r>
      <rPr>
        <sz val="11"/>
        <rFont val="Times New Roman"/>
        <family val="1"/>
        <charset val="204"/>
      </rPr>
      <t>З</t>
    </r>
    <r>
      <rPr>
        <sz val="9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 - среднемесячная заработная плата педагогических работников дошкольных образовательных
организаций;</t>
    </r>
  </si>
  <si>
    <r>
      <rPr>
        <sz val="11"/>
        <rFont val="Times New Roman"/>
        <family val="1"/>
        <charset val="204"/>
      </rPr>
      <t>З</t>
    </r>
    <r>
      <rPr>
        <sz val="9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 - среднемесячная заработная плата в сфере общего образования в субъекте Российской Федерации;
</t>
    </r>
  </si>
  <si>
    <t>ФОТ1  - фонд начисленной заработной платы педагогических работников (без внешних совместителей и
работающих по договорам гражданско-правового характера) государственных и муниципальных образовательных организаций, осуществляющих образовательную деятельность по образовательным программам дошкольного образования, включая обособленные подразделения (в том числе филиалы);</t>
  </si>
  <si>
    <t>ФОТ 2 - фонд начисленной заработной платы педагогических работников и заведующих учебной
частью (без внешних совместителей и работающих по договорам гражданско-правового характера) государственных и муниципальных образовательных организаций, осуществляющих образовательную деятельность по образовательным программам начального общего, основного общего, среднего общего образования, включая обособленные подразделения (в том числе филиалы);</t>
  </si>
  <si>
    <t>Ч  с1 - среднесписочная численность педагогических работников государственных и муниципальных
образовательных организаций, осуществляющих образовательную деятельность по образовательным программам дошкольного образования, включая обособленные подразделения (в том числе филиалы);</t>
  </si>
  <si>
    <t>Ч  с2 - среднесписочная численность педагогических работников и заведующих учебной частью
государственных и муниципальных образовательных организаций, осуществляющих образовательную деятельность по образовательным программам начального общего, основного общего, среднего общего образования, включая обособленные подразделения (в том числе филиалы).</t>
  </si>
  <si>
    <t>1.3.4.  Удельный  вес  численности  педагогических  работников  в  общей  численности  работников  (без внешних  совместителей  и  работающих  по  договорам  гражданско-правового  характера)  организаций, осуществляющих   образовательную   деятельность   по   образовательным   программам   дошкольного образования, присмотр и уход за детьми.
(Чпр/Чдо) * 100, где:</t>
  </si>
  <si>
    <t>1.4. Материально-техническое и информационное обеспечение дошкольных образовательных организаций</t>
  </si>
  <si>
    <t>1.4.1.  Общая  площадь  помещений  организаций,  осуществляющих  образовательную  деятельность  по образовательным  программам  дошкольного  образования,  присмотр  и  уход  за  детьми,  в  расчете  на одного ребенка.
Пл/ЧВ, где:</t>
  </si>
  <si>
    <t>1.4.2.  Удельный  вес  числа  дошкольных  образовательных  организаций,  имеющих  следующие  виды благоустройства, в общем числе дошкольных образовательных организаций:
водопровод; водоотведение; центральное отопление; системы видеонаблюдения; охрана;
автоматическая пожарная сигнализация; дымовые извещатели;
пожарные краны и рукава; кнопка пожарной сигнализации.
(Чвбi/Ч) * 100, i = 1, 2, 3, 4, 5, 6, 7, 8, 9, где:</t>
  </si>
  <si>
    <t>i = 1: водопровод;</t>
  </si>
  <si>
    <t>i = 2: водоотведение;</t>
  </si>
  <si>
    <t>i = 3: центральное отопление;</t>
  </si>
  <si>
    <t>i = 4: системы видеонаблюдения;</t>
  </si>
  <si>
    <t>i = 5: охрана;</t>
  </si>
  <si>
    <t>i = 6: автоматическая пожарная сигнализация;</t>
  </si>
  <si>
    <t>i = 7: дымовые извещатели;</t>
  </si>
  <si>
    <t>i = 8: пожарные краны и рукава;</t>
  </si>
  <si>
    <t>i = 9: кнопка пожарной сигнализации;</t>
  </si>
  <si>
    <t>1.4.3. Удельный вес числа дошкольных образовательных организаций, имеющих физкультурные залы, в общем числе дошкольных образовательных организаций.
(Чфз/Ч) * 100, где:</t>
  </si>
  <si>
    <t>1.4.4. Число персональных компьютеров, доступных для использования детьми, в расчете на 100 детей, посещающих дошкольные образовательные организации.
(ЧК/ЧВ) * 100, где:</t>
  </si>
  <si>
    <r>
      <rPr>
        <sz val="11"/>
        <rFont val="Times New Roman"/>
        <family val="1"/>
        <charset val="204"/>
      </rPr>
      <t>1.4.5. Удельный вес площади помещений дошкольных образовательных организаций, используемой для учебных целей, в общей площади всех помещений дошкольных образовательных организаций.
(Пу /П общ    )</t>
    </r>
    <r>
      <rPr>
        <vertAlign val="subscript"/>
        <sz val="11"/>
        <rFont val="Times New Roman"/>
        <family val="1"/>
        <charset val="204"/>
      </rPr>
      <t>×</t>
    </r>
    <r>
      <rPr>
        <sz val="11"/>
        <rFont val="Times New Roman"/>
        <family val="1"/>
        <charset val="204"/>
      </rPr>
      <t xml:space="preserve">100, где:
      </t>
    </r>
  </si>
  <si>
    <t>Пу   -  площадь  помещений  дошкольных  образовательных  организаций,  используемых  для  учебных
целей;</t>
  </si>
  <si>
    <t xml:space="preserve">П общ     - общая площадь всех помещений дошкольных образовательных организаций.
</t>
  </si>
  <si>
    <r>
      <rPr>
        <sz val="11"/>
        <rFont val="Times New Roman"/>
        <family val="1"/>
        <charset val="204"/>
      </rPr>
      <t xml:space="preserve">1.5.1. Удельный вес численности детей с ограниченными возможностями здоровья в общей численности детей, посещающих организации, осуществляющие образовательную деятельность по образовательным программам дошкольного образования, присмотр и уход за детьми.
(Ч </t>
    </r>
    <r>
      <rPr>
        <sz val="9"/>
        <rFont val="Times New Roman"/>
        <family val="1"/>
        <charset val="204"/>
      </rPr>
      <t>ОВЗ</t>
    </r>
    <r>
      <rPr>
        <sz val="11"/>
        <rFont val="Times New Roman"/>
        <family val="1"/>
        <charset val="204"/>
      </rPr>
      <t xml:space="preserve">  /Ч) * 100, где:
</t>
    </r>
  </si>
  <si>
    <r>
      <rPr>
        <sz val="11"/>
        <rFont val="Times New Roman"/>
        <family val="1"/>
        <charset val="204"/>
      </rPr>
      <t xml:space="preserve">Ч </t>
    </r>
    <r>
      <rPr>
        <sz val="9"/>
        <rFont val="Times New Roman"/>
        <family val="1"/>
        <charset val="204"/>
      </rPr>
      <t xml:space="preserve">ОВЗ </t>
    </r>
    <r>
      <rPr>
        <sz val="11"/>
        <rFont val="Times New Roman"/>
        <family val="1"/>
        <charset val="204"/>
      </rPr>
      <t xml:space="preserve">    - численность детей, посещающих организации, осуществляющие образовательную деятельность
по образовательным программам дошкольного образования, присмотр и уход за детьми, включая обособленные подразделения (в том числе филиалы), относящихся к категории лиц с ограниченными возможностями здоровья;</t>
    </r>
  </si>
  <si>
    <r>
      <rPr>
        <sz val="11"/>
        <rFont val="Times New Roman"/>
        <family val="1"/>
        <charset val="204"/>
      </rPr>
      <t xml:space="preserve">1.5.2. Удельный вес численности детей-инвалидов в общей численности детей, посещающих организации, осуществляющие образовательную деятельность по образовательным программам дошкольного образования, присмотр и уход за детьми.
(Ч и  /Ч) * 100, где:
</t>
    </r>
    <r>
      <rPr>
        <sz val="10"/>
        <rFont val="Times New Roman"/>
        <family val="1"/>
        <charset val="204"/>
      </rPr>
      <t xml:space="preserve"> </t>
    </r>
  </si>
  <si>
    <t>Ч и - численность детей, посещающих организации, осуществляющие образовательную деятельность по
образовательным программам дошкольного образования, присмотр и уход за детьми, включая обособленные подразделения (в том числе филиалы), относящихся к категории детей-инвалидов;</t>
  </si>
  <si>
    <r>
      <rPr>
        <sz val="11"/>
        <rFont val="Times New Roman"/>
        <family val="1"/>
        <charset val="204"/>
      </rPr>
      <t>1.5.3. Структура численности детей с ограниченными возможностями здоровья, обучающихся в группах компенсирующей, оздоровительной и комбинированной направленности дошкольных образовательных организаций, по видам групп:
группы компенсирующей направленности, в том числе для детей: с нарушением слуха;
с нарушением речи;
с нарушением зрения;
с умственной отсталостью (интеллектуальными нарушениями); с задержкой психического развития;
с нарушением опорно-двигательного аппарата; со сложным дефектом;
другого профиля;
группы оздоровительной направленности, в том числе для детей: с туберкулезной интоксикацией;
часто болеющих;
с нефрологическими заболеваниями; группы комбинированной направленности.
(Човзi    /Човз   )</t>
    </r>
    <r>
      <rPr>
        <vertAlign val="subscript"/>
        <sz val="11"/>
        <rFont val="Times New Roman"/>
        <family val="1"/>
        <charset val="204"/>
      </rPr>
      <t>×</t>
    </r>
    <r>
      <rPr>
        <sz val="11"/>
        <rFont val="Times New Roman"/>
        <family val="1"/>
        <charset val="204"/>
      </rPr>
      <t xml:space="preserve">100, i = 1, 2, 3, 4, 5, 6, 7, 8, 9, 10, 11, 12, 13, 14, где:
      </t>
    </r>
  </si>
  <si>
    <r>
      <rPr>
        <sz val="11"/>
        <rFont val="Times New Roman"/>
        <family val="1"/>
        <charset val="204"/>
      </rPr>
      <t xml:space="preserve">Ч  </t>
    </r>
    <r>
      <rPr>
        <sz val="9"/>
        <rFont val="Times New Roman"/>
        <family val="1"/>
        <charset val="204"/>
      </rPr>
      <t>ОВЗ</t>
    </r>
    <r>
      <rPr>
        <sz val="11"/>
        <rFont val="Times New Roman"/>
        <family val="1"/>
        <charset val="204"/>
      </rPr>
      <t xml:space="preserve">     -   общая   численность   детей   с   ограниченными   возможностями   здоровья,   обучающихся   в дошкольных образовательных организациях, в группах компенсирующей (Човз1     ), оздоровительной (Човз10) и комбинированной (Човз14) направленности;                                                        
Ч </t>
    </r>
    <r>
      <rPr>
        <sz val="9"/>
        <rFont val="Times New Roman"/>
        <family val="1"/>
        <charset val="204"/>
      </rPr>
      <t>ОВЗ</t>
    </r>
    <r>
      <rPr>
        <sz val="11"/>
        <rFont val="Times New Roman"/>
        <family val="1"/>
        <charset val="204"/>
      </rPr>
      <t xml:space="preserve">=(Ч  овз1    +Човз10      +Човз14 ),
                        </t>
    </r>
  </si>
  <si>
    <r>
      <rPr>
        <sz val="11"/>
        <rFont val="Times New Roman"/>
        <family val="1"/>
        <charset val="204"/>
      </rPr>
      <t xml:space="preserve">Ч </t>
    </r>
    <r>
      <rPr>
        <sz val="9"/>
        <rFont val="Times New Roman"/>
        <family val="1"/>
        <charset val="204"/>
      </rPr>
      <t>ОВЗi</t>
    </r>
    <r>
      <rPr>
        <sz val="11"/>
        <rFont val="Times New Roman"/>
        <family val="1"/>
        <charset val="204"/>
      </rPr>
      <t xml:space="preserve">      - численность детей с ограниченными возможностями здоровья (за исключением
детей-инвалидов), обучающихся в дошкольных образовательных организациях, в группах i:</t>
    </r>
  </si>
  <si>
    <t>i = 1: группы компенсирующей направленности:</t>
  </si>
  <si>
    <t>i = 10: группы оздоровительной направленности:</t>
  </si>
  <si>
    <t>i = 14: группы комбинированной направленности.</t>
  </si>
  <si>
    <t xml:space="preserve">1.5.4. Структура численности детей-инвалидов, обучающихся в группах компенсирующей и комбинированной направленности дошкольных образовательных организаций, по видам групп:
группы компенсирующей направленности, в том числе для детей: с нарушением слуха;
с нарушением речи;
с нарушением зрения;
с умственной отсталостью (интеллектуальными нарушениями); с задержкой психического развития;
с нарушением опорно-двигательного аппарата; со сложным дефектом;
другого профиля;
группы комбинированной направленности.
(Ч инвi    /Ч инв)*100, i = 1, 2, 3, 4, 5, 6, 7, 8, 9, 10, где:
    </t>
  </si>
  <si>
    <t xml:space="preserve">Ч инв    - общая численность детей-инвалидов, обучающихся в группах компенсирующей (Ч  инв1) и                                                                                                                                                                                                                              
комбинированной (Ч  инв10) направленности.
Ч  инв =(Чинв1 +Ч  инв10),
</t>
  </si>
  <si>
    <t>Ч  инвi    - численность детей-инвалидов, обучающихся в дошкольных образовательных организациях, в
группах i:</t>
  </si>
  <si>
    <t>i = 10: группы комбинированной направленности.</t>
  </si>
  <si>
    <t>1.5.5. Удельный вес дошкольных образовательных организаций, имеющих техническое оснащение для детей-инвалидов  и  детей  с  ограниченными  возможностями  здоровья  в  общем  количестве  дошкольных образовательных организаций, по видам оснащения:
пандус;
подъемник для детей; лифт для детей; инвалидные коляски; книги для слабовидящих;
электронные обучающие материалы (игры и презентации); стационарное спортивное оборудование (тренажеры); звуковые средства воспроизведения информации.
(Ктi/К) * 100, i = 1, 2, 3, 4, 5, 6, 7, 8, где:</t>
  </si>
  <si>
    <t>i = 1: пандус;</t>
  </si>
  <si>
    <t>i = 2: подъемник для детей;</t>
  </si>
  <si>
    <t>i = 3: лифт для детей;</t>
  </si>
  <si>
    <t>i = 4: инвалидные коляски;</t>
  </si>
  <si>
    <t>i = 5: книги для слабовидящих;</t>
  </si>
  <si>
    <t>i = 6: электронные обучающие материалы (игры и презентации);</t>
  </si>
  <si>
    <t>i = 7: стационарное спортивное оборудование (тренажеры);</t>
  </si>
  <si>
    <t>i = 8: звуковые средства воспроизведения информации;</t>
  </si>
  <si>
    <r>
      <rPr>
        <sz val="11"/>
        <rFont val="Times New Roman"/>
        <family val="1"/>
        <charset val="204"/>
      </rPr>
      <t>1.6.1.  Удельный  вес  численности  детей,  посещающих  группы  компенсирующей  направленности,  в общей численности детей, посещающих организации, осуществляющие образовательную деятельность по образовательным программам дошкольного образования, присмотр и уход за детьми.
(Ч     /Ч)</t>
    </r>
    <r>
      <rPr>
        <vertAlign val="subscript"/>
        <sz val="11"/>
        <rFont val="Times New Roman"/>
        <family val="1"/>
        <charset val="204"/>
      </rPr>
      <t>×</t>
    </r>
    <r>
      <rPr>
        <sz val="11"/>
        <rFont val="Times New Roman"/>
        <family val="1"/>
        <charset val="204"/>
      </rPr>
      <t>100, где:
комп</t>
    </r>
  </si>
  <si>
    <t>Ч комп  -  численность    детей    в    группах    компенсирующей    направленности    в    организациях,
осуществляющих   образовательную   деятельность   по   образовательным   программам   дошкольного образования, присмотр и уход за детьми, включая обособленные подразделения (в том числе филиалы);</t>
  </si>
  <si>
    <r>
      <rPr>
        <sz val="11"/>
        <rFont val="Times New Roman"/>
        <family val="1"/>
        <charset val="204"/>
      </rPr>
      <t>1.6.2. Удельный вес численности детей, посещающих группы оздоровительной направленности, в общей численности  детей,  посещающих  организации,  осуществляющие  образовательную  деятельность  по образовательным программам дошкольного образования, присмотр и уход за детьми.
(Ч  озд  /Ч)</t>
    </r>
    <r>
      <rPr>
        <vertAlign val="subscript"/>
        <sz val="11"/>
        <rFont val="Times New Roman"/>
        <family val="1"/>
        <charset val="204"/>
      </rPr>
      <t>×</t>
    </r>
    <r>
      <rPr>
        <sz val="11"/>
        <rFont val="Times New Roman"/>
        <family val="1"/>
        <charset val="204"/>
      </rPr>
      <t xml:space="preserve">100, где:
</t>
    </r>
  </si>
  <si>
    <t>Ч  озд - численность детей в группах оздоровительной направленности в организациях, осуществляющих
образовательную деятельность по образовательным программам дошкольного образования, присмотр и уход за детьми, включая обособленные подразделения (в том числе филиалы);</t>
  </si>
  <si>
    <t>1.7. Изменение сети дошкольных образовательных организаций (в том числе ликвидация и реорганизация организаций, осуществляющих образовательную деятельность)</t>
  </si>
  <si>
    <t>1.7.1. Изменение числа организаций (обособленных подразделений (филиалов), осуществляющих образовательную деятельность по образовательным программам дошкольного образования, присмотр и уход за детьми:
дошкольные образовательные организации;
обособленные подразделения (филиалы) дошкольных образовательных организаций; обособленные подразделения (филиалы) общеобразовательных организаций; общеобразовательные организации, имеющие подразделения (группы), которые осуществляют
образовательную деятельность по образовательным программам дошкольного образования, присмотр и
уход за детьми;
обособленные подразделения (филиалы) профессиональных образовательных организаций и образовательных организаций высшего образования;</t>
  </si>
  <si>
    <t xml:space="preserve">иные организации, имеющие специализированные структурные образовательные подразделения, которые осуществляют образовательную деятельность по образовательным программам дошкольного образования, присмотр и уход за детьми.
(Чi /Чi (-1)) * 100, i=1, 2, 3, 4, 5, 6, Ч =Чпв+Чп+Чи+Чпу, где:
                                                                                   </t>
  </si>
  <si>
    <t>Ч i - число организаций, осуществляющих образовательную деятельность по образовательным
программам дошкольного образования, присмотр и уход за детьми в отчетном году t;</t>
  </si>
  <si>
    <t>Ч i(-1) - число организаций, осуществляющих образовательную деятельность по образовательным
программам дошкольного образования, присмотр и уход за детьми в году t-1, предшествовавшем отчетному году t;</t>
  </si>
  <si>
    <t>i=1: число дошкольных образовательных организаций;</t>
  </si>
  <si>
    <t>i=2: число обособленных подразделений (в том числе филиалов) дошкольных образовательных организаций;</t>
  </si>
  <si>
    <t>i=3: число обособленных подразделений (в том числе филиалов) общеобразовательных организаций;</t>
  </si>
  <si>
    <t>i=4: число общеобразовательных организаций, имеющих подразделения (группы), которые осуществляют образовательную деятельность по образовательным программам дошкольного образования, присмотр и уход за детьми;</t>
  </si>
  <si>
    <t>i=5: число обособленных подразделений (в том числе филиалов) профессиональных образовательных организаций и образовательных организаций высшего образования;</t>
  </si>
  <si>
    <t>i=6 число иных организаций, имеющих подразделения (группы), которые осуществляют образовательную деятельность по образовательным программам дошкольного образования, присмотр и уход за детьми;</t>
  </si>
  <si>
    <t>Чпв - число профессиональных образовательных организаций и образовательных организаций высшего образования, имеющих подразделения (группы), которые осуществляют образовательную деятельность по образовательным программам дошкольного образования, присмотр и уход за детьми;</t>
  </si>
  <si>
    <t>Чп - число организаций дополнительного образования детей, имеющих подразделения (группы), которые осуществляют образовательную деятельность по образовательным программам дошкольного образования, присмотр и уход за детьми;</t>
  </si>
  <si>
    <t>Чи - число иных организаций, имеющих подразделения (группы), которые осуществляют образовательную деятельность по образовательным программам дошкольного образования, присмотр и уход за детьми;</t>
  </si>
  <si>
    <t>Чпу - число организаций, осуществляющих присмотр и уход за детьми, без осуществления образовательной деятельности по программам дошкольного образования.</t>
  </si>
  <si>
    <t xml:space="preserve">1.8.1. Общий объем финансовых средств, поступивший в дошкольные образовательные организации, в расчете на одного ребенка.
(О с/Ч), где:
</t>
  </si>
  <si>
    <t xml:space="preserve">О с - общий объем финансовых средств, поступивший в дошкольные образовательные организации;
</t>
  </si>
  <si>
    <r>
      <rPr>
        <sz val="11"/>
        <rFont val="Times New Roman"/>
        <family val="1"/>
        <charset val="204"/>
      </rPr>
      <t>1.8.2. Удельный вес финансовых средств от образовательной деятельности в общем объеме финансовых средств дошкольных образовательных организаций.
(О обр  /О)</t>
    </r>
    <r>
      <rPr>
        <vertAlign val="subscript"/>
        <sz val="11"/>
        <rFont val="Times New Roman"/>
        <family val="1"/>
        <charset val="204"/>
      </rPr>
      <t>×</t>
    </r>
    <r>
      <rPr>
        <sz val="11"/>
        <rFont val="Times New Roman"/>
        <family val="1"/>
        <charset val="204"/>
      </rPr>
      <t xml:space="preserve">100, где:
</t>
    </r>
  </si>
  <si>
    <t>О обр     - объем средств от образовательной деятельности, поступивший в дошкольные образовательные
организации, включая обособленные подразделения (в том числе филиалы);</t>
  </si>
  <si>
    <r>
      <rPr>
        <sz val="11"/>
        <rFont val="Times New Roman"/>
        <family val="1"/>
        <charset val="204"/>
      </rPr>
      <t>1.8.3.   Структура   финансирования   дошкольных   образовательных   организаций   по   источникам   их получения:
средства федерального бюджета, бюджета субъекта Российской Федерации и местного бюджета;
средства организаций; средства населения; внебюджетные фонды; иностранные источники.
(Ф /Ф)</t>
    </r>
    <r>
      <rPr>
        <vertAlign val="subscript"/>
        <sz val="11"/>
        <rFont val="Times New Roman"/>
        <family val="1"/>
        <charset val="204"/>
      </rPr>
      <t>×</t>
    </r>
    <r>
      <rPr>
        <sz val="11"/>
        <rFont val="Times New Roman"/>
        <family val="1"/>
        <charset val="204"/>
      </rPr>
      <t>100, i = 1, 2, 3, 4, 5, где:
i</t>
    </r>
  </si>
  <si>
    <t>Ф i - объем финансовых средств, поступивший в дошкольные образовательные организации, включая
обособленные подразделения (в том числе филиалы), по источникам финансирования i:</t>
  </si>
  <si>
    <t>i = 1: средства федерального бюджета, бюджета субъекта Российской Федерации и местного бюджета;</t>
  </si>
  <si>
    <t>i = 2: средства организаций;</t>
  </si>
  <si>
    <t>i = 3: средства населения;</t>
  </si>
  <si>
    <t>i = 4: внебюджетные фонды;</t>
  </si>
  <si>
    <t>i = 5: иностранные источники;</t>
  </si>
  <si>
    <t>1.9. Создание безопасных условий при организации образовательного процесса в дошкольных образовательных организациях</t>
  </si>
  <si>
    <t>1.9.1. Удельный вес числа зданий дошкольных образовательных организаций, находящихся в аварийном состоянии, в общем числе зданий дошкольных образовательных организаций.
(Чза/Чз) * 100, где:</t>
  </si>
  <si>
    <t>1.9.2. Удельный вес числа зданий дошкольных образовательных организаций, требующих капитального ремонта, в общем числе зданий дошкольных образовательных организаций.
(Чзкр/Чз) * 100, где:</t>
  </si>
  <si>
    <t>Чзкр - число зданий дошкольных образовательных организаций, включая обособленные подразделения
(в том числе филиалы), требующих капитального ремонта;</t>
  </si>
  <si>
    <t>2.1. Уровень доступности начального общего образования, основного общего образования и среднего общего образования и численность населения, получающего начальное общее, основное общее и среднее общее образование</t>
  </si>
  <si>
    <t>2.1.1. Охват детей общим образованием (отношение численности обучающихся по образовательным</t>
  </si>
  <si>
    <r>
      <rPr>
        <sz val="11"/>
        <rFont val="Times New Roman"/>
        <family val="1"/>
        <charset val="204"/>
      </rPr>
      <t xml:space="preserve">программам начального общего, основного общего, среднего общего образования и обучающихся с умственной отсталостью (интеллектуальными нарушениями) к численности детей в возрасте от 7 до 18 лет).
(Чоп   /Н  </t>
    </r>
    <r>
      <rPr>
        <sz val="8"/>
        <rFont val="Times New Roman"/>
        <family val="1"/>
        <charset val="204"/>
      </rPr>
      <t>7-17</t>
    </r>
    <r>
      <rPr>
        <sz val="11"/>
        <rFont val="Times New Roman"/>
        <family val="1"/>
        <charset val="204"/>
      </rPr>
      <t xml:space="preserve">   ) * 100, где:
</t>
    </r>
  </si>
  <si>
    <t>Н 7-17      - численность постоянного населения в возрасте 7-17 лет (число полных лет на 1 января
следующего за отчетным года).</t>
  </si>
  <si>
    <t xml:space="preserve">2.1.2. Удельный вес численности обучающихся по образовательным программам, соответствующим федеральным государственным образовательным стандартам начального общего, основного общего, среднего общего образования, в общей численности обучающихся по образовательным программам начального общего, основного общего, среднего общего образования.
(Ч  фгос   /Ч) * 100, где:
</t>
  </si>
  <si>
    <t xml:space="preserve">2.1.3. Удельный вес численности обучающихся, продолживших обучение по образовательным программам среднего общего образования, в общей численности обучающихся, получивших аттестат об основном общем образовании по итогам учебного года, предшествующего отчетному.
(Ч 10кл /Ча ) * 100, где:
</t>
  </si>
  <si>
    <r>
      <rPr>
        <sz val="11"/>
        <rFont val="Times New Roman"/>
        <family val="1"/>
        <charset val="204"/>
      </rPr>
      <t xml:space="preserve">2.1.4. Наполняемость классов по уровням общего образования: начальное общее образование (1-4 классы);
основное общее образование (5-9 классы); среднее общее образование (10-11(12) классы).
</t>
    </r>
    <r>
      <rPr>
        <b/>
        <vertAlign val="subscript"/>
        <sz val="11"/>
        <rFont val="Times New Roman"/>
        <family val="1"/>
        <charset val="204"/>
      </rPr>
      <t>(</t>
    </r>
    <r>
      <rPr>
        <vertAlign val="subscript"/>
        <sz val="11"/>
        <rFont val="Times New Roman"/>
        <family val="1"/>
        <charset val="204"/>
      </rPr>
      <t>Ч</t>
    </r>
    <r>
      <rPr>
        <vertAlign val="superscript"/>
        <sz val="11"/>
        <rFont val="Times New Roman"/>
        <family val="1"/>
        <charset val="204"/>
      </rPr>
      <t xml:space="preserve">кi </t>
    </r>
    <r>
      <rPr>
        <vertAlign val="subscript"/>
        <sz val="11"/>
        <rFont val="Times New Roman"/>
        <family val="1"/>
        <charset val="204"/>
      </rPr>
      <t xml:space="preserve">/ Кi </t>
    </r>
    <r>
      <rPr>
        <b/>
        <vertAlign val="subscript"/>
        <sz val="11"/>
        <rFont val="Times New Roman"/>
        <family val="1"/>
        <charset val="204"/>
      </rPr>
      <t xml:space="preserve">) </t>
    </r>
    <r>
      <rPr>
        <sz val="11"/>
        <rFont val="Times New Roman"/>
        <family val="1"/>
        <charset val="204"/>
      </rPr>
      <t>, i = 1, 2, 3, где:</t>
    </r>
  </si>
  <si>
    <r>
      <rPr>
        <vertAlign val="subscript"/>
        <sz val="11"/>
        <rFont val="Times New Roman"/>
        <family val="1"/>
        <charset val="204"/>
      </rPr>
      <t>Ч</t>
    </r>
    <r>
      <rPr>
        <vertAlign val="superscript"/>
        <sz val="11"/>
        <rFont val="Times New Roman"/>
        <family val="1"/>
        <charset val="204"/>
      </rPr>
      <t xml:space="preserve">кi   </t>
    </r>
    <r>
      <rPr>
        <sz val="11"/>
        <rFont val="Times New Roman"/>
        <family val="1"/>
        <charset val="204"/>
      </rPr>
      <t>- численность обучающихся уровня общего образования i (без отдельных классов для обучающихся
с умственной отсталостью (интеллектуальными нарушениями);</t>
    </r>
  </si>
  <si>
    <r>
      <rPr>
        <i/>
        <sz val="11"/>
        <rFont val="Times New Roman"/>
        <family val="1"/>
        <charset val="204"/>
      </rPr>
      <t xml:space="preserve">K i </t>
    </r>
    <r>
      <rPr>
        <sz val="11"/>
        <rFont val="Times New Roman"/>
        <family val="1"/>
        <charset val="204"/>
      </rPr>
      <t>- число соответствующих классов уровня общего образования i (без отдельных классов для обучающихся с умственной отсталостью (интеллектуальными нарушениями);</t>
    </r>
  </si>
  <si>
    <t>i=1: начальное общее образование (1-4 классы);</t>
  </si>
  <si>
    <t>i=2: основное общее образование (5-9 классы);</t>
  </si>
  <si>
    <t>i=3: среднее общее образование (10-11(12) классы).</t>
  </si>
  <si>
    <t>2.1.5. Удельный вес численности обучающихся, охваченных подвозом, в общей численности обучающихся, нуждающихся в подвозе в общеобразовательные организации.
(Чо/Чн) * 100, где:</t>
  </si>
  <si>
    <r>
      <rPr>
        <sz val="11"/>
        <rFont val="Times New Roman"/>
        <family val="1"/>
        <charset val="204"/>
      </rPr>
      <t>2.1.6. Оценка родителями обучающихся общеобразовательных организаций возможности выбора общеобразовательной организации (удельный вес численности родителей обучающихся, отдавших своих детей в конкретную общеобразовательную организацию по причине отсутствия других вариантов для выбора, в общей численности родителей обучающихся общеобразовательных организаций).
(ЧР</t>
    </r>
    <r>
      <rPr>
        <vertAlign val="superscript"/>
        <sz val="11"/>
        <rFont val="Times New Roman"/>
        <family val="1"/>
        <charset val="204"/>
      </rPr>
      <t>ов</t>
    </r>
    <r>
      <rPr>
        <sz val="11"/>
        <rFont val="Times New Roman"/>
        <family val="1"/>
        <charset val="204"/>
      </rPr>
      <t>/ЧР) * 100, где:</t>
    </r>
  </si>
  <si>
    <t>2.2. Содержание образовательной деятельности и организация образовательного процесса по образовательным программам начального общего образования, основного общего образования и среднего общего образования</t>
  </si>
  <si>
    <t>2.2.1. Удельный вес численности обучающихся в первую смену в общей численности обучающихся по образовательным программам начального общего, основного общего, среднего общего образования по очной форме обучения.
(Ч    /Ч) * 100, где:
пер</t>
  </si>
  <si>
    <t>Ч     - численность обучающихся в первую смену по образовательным программам начального общего,
пер
основного общего, среднего общего образования по очной форме обучения;</t>
  </si>
  <si>
    <t>Ч - численность обучающихся по образовательным программам начального общего, основного общего, среднего общего образования в классах очного обучения.</t>
  </si>
  <si>
    <t xml:space="preserve">2.2.2. Удельный вес численности обучающихся, углубленно изучающих отдельные учебные предметы, в общей численности обучающихся по образовательным программам начального общего, основного общего, среднего общего образования.
(Чугл    /Ч) * 100, где:
</t>
  </si>
  <si>
    <r>
      <rPr>
        <sz val="11"/>
        <rFont val="Times New Roman"/>
        <family val="1"/>
        <charset val="204"/>
      </rPr>
      <t xml:space="preserve">2.2.3. Удельный вес численности обучающихся в классах (группах) профильного обучения в общей численности обучающихся в 10-11(12) классах по образовательным программам среднего общего образования.
</t>
    </r>
    <r>
      <rPr>
        <b/>
        <vertAlign val="subscript"/>
        <sz val="11"/>
        <rFont val="Times New Roman"/>
        <family val="1"/>
        <charset val="204"/>
      </rPr>
      <t>(</t>
    </r>
    <r>
      <rPr>
        <sz val="11"/>
        <rFont val="Times New Roman"/>
        <family val="1"/>
        <charset val="204"/>
      </rPr>
      <t>Ч</t>
    </r>
    <r>
      <rPr>
        <vertAlign val="superscript"/>
        <sz val="11"/>
        <rFont val="Times New Roman"/>
        <family val="1"/>
        <charset val="204"/>
      </rPr>
      <t>проф</t>
    </r>
    <r>
      <rPr>
        <sz val="11"/>
        <rFont val="Times New Roman"/>
        <family val="1"/>
        <charset val="204"/>
      </rPr>
      <t xml:space="preserve">  10-11 (12 ) / Ч   10-11 (12 )</t>
    </r>
    <r>
      <rPr>
        <b/>
        <sz val="11"/>
        <rFont val="Times New Roman"/>
        <family val="1"/>
        <charset val="204"/>
      </rPr>
      <t>)</t>
    </r>
    <r>
      <rPr>
        <sz val="11"/>
        <rFont val="Times New Roman"/>
        <family val="1"/>
        <charset val="204"/>
      </rPr>
      <t xml:space="preserve">*100  , где:
</t>
    </r>
    <r>
      <rPr>
        <b/>
        <sz val="11"/>
        <rFont val="Times New Roman"/>
        <family val="1"/>
        <charset val="204"/>
      </rPr>
      <t xml:space="preserve"> </t>
    </r>
  </si>
  <si>
    <r>
      <rPr>
        <vertAlign val="superscript"/>
        <sz val="12"/>
        <rFont val="Times New Roman"/>
        <family val="1"/>
        <charset val="204"/>
      </rPr>
      <t>Чпроф    10-11 (12 )  -численность</t>
    </r>
    <r>
      <rPr>
        <vertAlign val="superscript"/>
        <sz val="11"/>
        <rFont val="Times New Roman"/>
        <family val="1"/>
        <charset val="204"/>
      </rPr>
      <t xml:space="preserve"> обучающихся по образовательным программам среднего общего образования в
</t>
    </r>
    <r>
      <rPr>
        <sz val="11"/>
        <rFont val="Times New Roman"/>
        <family val="1"/>
        <charset val="204"/>
      </rPr>
      <t>10-11(12) классах (группах) профильного обучения (без отдельных организаций и классов для
обучающихся с ограниченными возможностями здоровья);</t>
    </r>
  </si>
  <si>
    <t>Ч  10-11 (12 )  - численность обучающихся в 10-11(12) классах по образовательным программам среднего
общего образования (без отдельных организаций и классов для обучающихся с ограниченными возможностями здоровья).</t>
  </si>
  <si>
    <t>Характеристика разреза наблюдения - Российская Федерация, субъекты Российской Федерации, государственные и муниципальные организации, частные организации, города и поселки городского типа, сельская местность.</t>
  </si>
  <si>
    <t>2.2.4. Удельный вес численности обучающихся с использованием дистанционных образовательных технологий в общей численности обучающихся по образовательным программам начального общего, основного общего, среднего общего образования и обучающихся с умственной отсталостью (интеллектуальными нарушениями).
(Чдот   /Ч) * 100, где:</t>
  </si>
  <si>
    <t>Ч     - численность обучающихся по образовательным программам начального общего, основного
дот
общего, среднего общего образования и обучающихся с умственной отсталостью (интеллектуальными нарушениями) с использованием дистанционных образовательных технологий;</t>
  </si>
  <si>
    <t>Характеристика разреза наблюдения - Российская Федерация, субъекты Российской Федерации.</t>
  </si>
  <si>
    <t>2.2.5. Доля несовершеннолетних, состоящих на различных видах учета, обучающихся по образовательным программам начального общего образования, основного общего образования и среднего общего образования.
100(Ч у/Ч о ), где:</t>
  </si>
  <si>
    <t>Чу  - численность несовершеннолетних, обучающихся по образовательным программам начального
общего, основного общего и среднего общего образования;</t>
  </si>
  <si>
    <t>Ч о  - численность несовершеннолетних, в отношении которых органами и учреждениями системы
профилактики безнадзорности и правонарушений несовершеннолетних проводилась индивидуальная профилактическая работа.</t>
  </si>
  <si>
    <t>2.3. Кадровое обеспечение общеобразовательных организаций, иных организаций, осуществляющих образовательную деятельность в части реализации основных общеобразовательных программ, а также оценка уровня заработной платы педагогических работников</t>
  </si>
  <si>
    <t>2.3.1. Численность обучающихся по образовательным программам начального общего, основного общего, среднего общего образования и обучающихся с умственной отсталостью (интеллектуальными нарушениями) в расчете на одного педагогического работника.
Ч/(ПРс+ПРв),
Ч=Чо+(0,25 * Чоз)+(0,1 * Чз), где:</t>
  </si>
  <si>
    <t>Ч - численность обучающихся по образовательным программам начального общего, основного общего, среднего общего образования и обучающихся с умственной отсталостью (интеллектуальными</t>
  </si>
  <si>
    <t>нарушениями), приведенная к очной форме обучения;</t>
  </si>
  <si>
    <t>2.3.2. Удельный вес численности учителей в возрасте до 35 лет в общей численности учителей (без внешних совместителей и работающих по договорам гражданско-правового характера) организаций, осуществляющих образовательную деятельность по образовательным программам начального общего, основного общего, среднего общего образования, в том числе адаптированным, и программам образования обучающихся с умственной отсталостью (интеллектуальными нарушениями).
(У 35  /У) * 100, где:</t>
  </si>
  <si>
    <t>2.3.3. Отношение среднемесячной заработной платы педагогических работников государственных (муниципальных) общеобразовательных организаций к среднемесячной начисленной заработной плате наемных работников в организациях, у индивидуальных предпринимателей и физических лиц (среднемесячному доходу от трудовой деятельности) в субъекте Российской Федерации.
(Зпр   /Зэ ) * 100,
З пр  =((ФОТпр   /Ч пр  )/12) * 1000, где</t>
  </si>
  <si>
    <t>ФОТ пр  - фонд начисленной заработной платы педагогических работников и заведующих учебной
частью (без внешних совместителей и работающих по договорам гражданско-правового характера)</t>
  </si>
  <si>
    <t>государственных и муниципальных образовательных организаций, включая обособленные подразделения (в том числе филиалы), осуществляющих образовательную деятельность по образовательным программам начального общего, основного общего и среднего общего образования,</t>
  </si>
  <si>
    <t>Ч пр   - среднесписочная численность педагогических работников и заведующих учебной частью
государственных и муниципальных образовательных организаций, включая обособленные подразделения (в том числе филиалы), осуществляющих образовательную деятельность по образовательным программам начального общего, основного общего, среднего общего образования;</t>
  </si>
  <si>
    <t>2.3.4. Удельный вес численности педагогических работников в общей численности работников (без внешних совместителей и работающих по договорам гражданско-правового характера) организаций, осуществляющих образовательную деятельность по образовательным программам начального общего, основного общего, среднего общего образования, в том числе адаптированным, и программам образования обучающихся с умственной отсталостью (интеллектуальными нарушениями)
(ПР/Р) * 100, где:</t>
  </si>
  <si>
    <t>2.3.5. Удельный вес числа организаций, имеющих в составе педагогических работников социальных педагогов, педагогов-психологов, учителей-логопедов, учителей-дефектологов, в общем числе организаций, осуществляющих образовательную деятельность по образовательным программам начального общего, основного общего, среднего общего образования, в том числе адаптированным, и программам образования обучающихся с умственной отсталостью (интеллектуальными нарушениями):</t>
  </si>
  <si>
    <t>Всего: (Чв/Ч) * 100,
из них в штате: (Чшi/Ч) * 100, i=1, 2, 3, 4, где:</t>
  </si>
  <si>
    <t>Чвi - число организаций, включая обособленные подразделения (в том числе филиалы),</t>
  </si>
  <si>
    <t>осуществляющих образовательную деятельность по образовательным программам начального общего, основного общего, среднего общего образования, в том числе адаптированным, и программам образования обучающихся с умственной отсталостью (интеллектуальными нарушениями), имеющих работников должности i;</t>
  </si>
  <si>
    <t>Чгш - число организаций, включая обособленные подразделения (в том числе филиалы), осуществляющих образовательную деятельность по образовательным программам начального общего, основного общего, среднего общего образования, в том числе адаптированным, и программам образования обучающихся с умственной отсталостью (интеллектуальными нарушениями), имеющих штатных работников должности i;</t>
  </si>
  <si>
    <t>i=1: социальные педагоги;</t>
  </si>
  <si>
    <t>i=2: педагоги-психологи;</t>
  </si>
  <si>
    <t>i=3: учителя-логопеды;</t>
  </si>
  <si>
    <t>i=4: учителя-дефектологи;</t>
  </si>
  <si>
    <t>2.4. Материально-техническое и информационное обеспечение общеобразовательных организаций, а также иных организаций, осуществляющих образовательную деятельность в части реализации основных общеобразовательных программ</t>
  </si>
  <si>
    <t>2.4.1. Учебная площадь организаций, реализующих образовательные программы начального общего, основного общего, среднего общего образования, в расчете на одного обучающегося.
Пу /((Чоо  * К)+Ч подг +Чдо   );
К=(Чо+0,25 * Чоз+0,1 * Чз)/Ч, где:</t>
  </si>
  <si>
    <t>Ч    - численность обучающихся в 1-11(12) классах общеобразовательных организаций (на конец
оо
отчетного года);</t>
  </si>
  <si>
    <t>Ч до   - численность воспитанников дошкольных образовательных групп, организованных в
общеобразовательных организациях (на конец отчетного года);</t>
  </si>
  <si>
    <t>2.4.2. Удельный вес числа общеобразовательных организаций, имеющих все виды благоустройства
(водопровод, центральное отопление, канализация), в общем числе организаций.
(Чзб/Чз) * 100, где:</t>
  </si>
  <si>
    <t>2.4.3. Число персональных компьютеров, используемых в учебных целях, в расчете на 100 обучающихся общеобразовательных организаций:
всего:
(ЧК/((Чоо * К)+Чдо));
имеющих доступ к информационно-телекоммуникационной сети "Интернет": (ЧКи/((Чоо * К)+Чдо)) * 100;
К=(Чо+0,25 * Чоз+0,1 * Чз)/Ч, где:</t>
  </si>
  <si>
    <t>Ч    - численность воспитанников дошкольных образовательных групп, организованных в
до
общеобразовательных организациях (на конец отчетного года);</t>
  </si>
  <si>
    <t>2.4.4. Доля образовательных организаций, реализующих образовательные программы начального общего, основного общего, среднего общего образования, обеспеченных интернет-соединением со скоростью соединения не менее 100 Мб/с - для образовательных организаций, расположенных в городах, 50 Мб/с - для образовательных организаций, расположенных в сельской местности и поселках городского типа.</t>
  </si>
  <si>
    <r>
      <rPr>
        <b/>
        <vertAlign val="superscript"/>
        <sz val="11"/>
        <rFont val="Times New Roman"/>
        <family val="1"/>
        <charset val="204"/>
      </rPr>
      <t xml:space="preserve">∑ </t>
    </r>
    <r>
      <rPr>
        <i/>
        <sz val="11"/>
        <rFont val="Times New Roman"/>
        <family val="1"/>
        <charset val="204"/>
      </rPr>
      <t xml:space="preserve">Yинтернет
Fобесп </t>
    </r>
    <r>
      <rPr>
        <sz val="11"/>
        <rFont val="Times New Roman"/>
        <family val="1"/>
        <charset val="204"/>
      </rPr>
      <t xml:space="preserve">=      </t>
    </r>
    <r>
      <rPr>
        <b/>
        <vertAlign val="subscript"/>
        <sz val="11"/>
        <rFont val="Times New Roman"/>
        <family val="1"/>
        <charset val="204"/>
      </rPr>
      <t xml:space="preserve">∑ </t>
    </r>
    <r>
      <rPr>
        <i/>
        <vertAlign val="subscript"/>
        <sz val="11"/>
        <rFont val="Times New Roman"/>
        <family val="1"/>
        <charset val="204"/>
      </rPr>
      <t xml:space="preserve">Yвсего      </t>
    </r>
    <r>
      <rPr>
        <sz val="11"/>
        <rFont val="Times New Roman"/>
        <family val="1"/>
        <charset val="204"/>
      </rPr>
      <t xml:space="preserve">* 100  </t>
    </r>
    <r>
      <rPr>
        <vertAlign val="subscript"/>
        <sz val="11"/>
        <rFont val="Times New Roman"/>
        <family val="1"/>
        <charset val="204"/>
      </rPr>
      <t>, где:</t>
    </r>
  </si>
  <si>
    <r>
      <rPr>
        <i/>
        <sz val="11"/>
        <rFont val="Times New Roman"/>
        <family val="1"/>
        <charset val="204"/>
      </rPr>
      <t xml:space="preserve">Y           </t>
    </r>
    <r>
      <rPr>
        <sz val="11"/>
        <rFont val="Times New Roman"/>
        <family val="1"/>
        <charset val="204"/>
      </rPr>
      <t>- число государственных (муниципальных) образовательных организаций, реализующих
интернет
образовательные программы начального общего, основного общего, среднего общего образования, обеспеченных интернет-соединением со скоростью соединения не менее 100 Мб/с - для образовательных организаций, расположенных в городах, 50 Мб/с - для образовательных организаций, расположенных в сельской местности и поселках городского типа;</t>
    </r>
  </si>
  <si>
    <r>
      <rPr>
        <i/>
        <sz val="11"/>
        <rFont val="Times New Roman"/>
        <family val="1"/>
        <charset val="204"/>
      </rPr>
      <t xml:space="preserve">Y   всего  </t>
    </r>
    <r>
      <rPr>
        <sz val="11"/>
        <rFont val="Times New Roman"/>
        <family val="1"/>
        <charset val="204"/>
      </rPr>
      <t>- общее число государственных (муниципальных) образовательных организаций, реализующих образовательные программы начального общего, основного общего, среднего общего образования.</t>
    </r>
  </si>
  <si>
    <t>Характеристика разреза наблюдения - Российская Федерация, субъекты Российской Федерации, города и поселки городского типа, сельская местность.</t>
  </si>
  <si>
    <t>2.4.5. Удельный вес числа общеобразовательных организаций, использующих электронный журнал, электронный дневник, в общем числе общеобразовательных организаций.
(Ч эжд   /Ч и) * 100, где:</t>
  </si>
  <si>
    <t>2.5.1. Удельный вес числа зданий, в которых созданы условия для беспрепятственного доступа инвалидов, в общем числе зданий общеобразовательных организаций.
(Човз/Чз) * 100, где:</t>
  </si>
  <si>
    <t>2.5.2. Распределение численности обучающихся с ограниченными возможностями здоровья и инвалидностью по реализации образовательных программ начального общего, основного общего, среднего общего образования в формах: совместного обучения с другими обучающимися (инклюзии), в отдельных классах, группах или в отдельных образовательных организациях, осуществляющих реализацию адаптированных образовательных программ начального общего, основного общего и среднего общего образования:</t>
  </si>
  <si>
    <t>в отдельных организациях, осуществляющих образовательную деятельность по адаптированным образовательным программам начального общего, основного общего и среднего общего образования,</t>
  </si>
  <si>
    <t>в отдельных классах, осуществляющих образовательную деятельность по адаптированным образовательным программам начального общего, основного общего образования,</t>
  </si>
  <si>
    <t>в формате совместного обучения (инклюзии);</t>
  </si>
  <si>
    <r>
      <rPr>
        <sz val="11"/>
        <rFont val="Times New Roman"/>
        <family val="1"/>
        <charset val="204"/>
      </rPr>
      <t xml:space="preserve">всего: </t>
    </r>
    <r>
      <rPr>
        <b/>
        <vertAlign val="subscript"/>
        <sz val="11"/>
        <rFont val="Times New Roman"/>
        <family val="1"/>
        <charset val="204"/>
      </rPr>
      <t>(</t>
    </r>
    <r>
      <rPr>
        <vertAlign val="subscript"/>
        <sz val="11"/>
        <rFont val="Times New Roman"/>
        <family val="1"/>
        <charset val="204"/>
      </rPr>
      <t>ЧО</t>
    </r>
    <r>
      <rPr>
        <vertAlign val="superscript"/>
        <sz val="11"/>
        <rFont val="Times New Roman"/>
        <family val="1"/>
        <charset val="204"/>
      </rPr>
      <t>овз i</t>
    </r>
    <r>
      <rPr>
        <vertAlign val="subscript"/>
        <sz val="11"/>
        <rFont val="Times New Roman"/>
        <family val="1"/>
        <charset val="204"/>
      </rPr>
      <t>/ ЧО</t>
    </r>
    <r>
      <rPr>
        <vertAlign val="superscript"/>
        <sz val="11"/>
        <rFont val="Times New Roman"/>
        <family val="1"/>
        <charset val="204"/>
      </rPr>
      <t xml:space="preserve">овз </t>
    </r>
    <r>
      <rPr>
        <b/>
        <vertAlign val="subscript"/>
        <sz val="11"/>
        <rFont val="Times New Roman"/>
        <family val="1"/>
        <charset val="204"/>
      </rPr>
      <t xml:space="preserve">) </t>
    </r>
    <r>
      <rPr>
        <vertAlign val="subscript"/>
        <sz val="11"/>
        <rFont val="Times New Roman"/>
        <family val="1"/>
        <charset val="204"/>
      </rPr>
      <t xml:space="preserve">* 100 </t>
    </r>
    <r>
      <rPr>
        <sz val="11"/>
        <rFont val="Times New Roman"/>
        <family val="1"/>
        <charset val="204"/>
      </rPr>
      <t xml:space="preserve">, i = 1, 2, 3,
из них инвалидов, детей-инвалидов:
</t>
    </r>
    <r>
      <rPr>
        <b/>
        <vertAlign val="subscript"/>
        <sz val="11"/>
        <rFont val="Times New Roman"/>
        <family val="1"/>
        <charset val="204"/>
      </rPr>
      <t>(</t>
    </r>
    <r>
      <rPr>
        <vertAlign val="subscript"/>
        <sz val="11"/>
        <rFont val="Times New Roman"/>
        <family val="1"/>
        <charset val="204"/>
      </rPr>
      <t xml:space="preserve">ЧО </t>
    </r>
    <r>
      <rPr>
        <vertAlign val="superscript"/>
        <sz val="11"/>
        <rFont val="Times New Roman"/>
        <family val="1"/>
        <charset val="204"/>
      </rPr>
      <t xml:space="preserve">иi </t>
    </r>
    <r>
      <rPr>
        <vertAlign val="subscript"/>
        <sz val="11"/>
        <rFont val="Times New Roman"/>
        <family val="1"/>
        <charset val="204"/>
      </rPr>
      <t>/ ЧО</t>
    </r>
    <r>
      <rPr>
        <vertAlign val="superscript"/>
        <sz val="11"/>
        <rFont val="Times New Roman"/>
        <family val="1"/>
        <charset val="204"/>
      </rPr>
      <t xml:space="preserve">овз </t>
    </r>
    <r>
      <rPr>
        <b/>
        <vertAlign val="subscript"/>
        <sz val="11"/>
        <rFont val="Times New Roman"/>
        <family val="1"/>
        <charset val="204"/>
      </rPr>
      <t xml:space="preserve">) </t>
    </r>
    <r>
      <rPr>
        <vertAlign val="subscript"/>
        <sz val="11"/>
        <rFont val="Times New Roman"/>
        <family val="1"/>
        <charset val="204"/>
      </rPr>
      <t xml:space="preserve">* 100 </t>
    </r>
    <r>
      <rPr>
        <sz val="11"/>
        <rFont val="Times New Roman"/>
        <family val="1"/>
        <charset val="204"/>
      </rPr>
      <t xml:space="preserve">, i = 1, 2, 3, где:
</t>
    </r>
  </si>
  <si>
    <r>
      <rPr>
        <vertAlign val="subscript"/>
        <sz val="11"/>
        <rFont val="Times New Roman"/>
        <family val="1"/>
        <charset val="204"/>
      </rPr>
      <t>ЧО</t>
    </r>
    <r>
      <rPr>
        <vertAlign val="superscript"/>
        <sz val="11"/>
        <rFont val="Times New Roman"/>
        <family val="1"/>
        <charset val="204"/>
      </rPr>
      <t xml:space="preserve">овз i   </t>
    </r>
    <r>
      <rPr>
        <sz val="11"/>
        <rFont val="Times New Roman"/>
        <family val="1"/>
        <charset val="204"/>
      </rPr>
      <t xml:space="preserve">- численность лиц с ограниченными возможностями здоровья, обучающихся по образовательным
</t>
    </r>
    <r>
      <rPr>
        <i/>
        <sz val="11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>программам начального общего, основного общего, среднего общего образования и обучающихся с
умственной отсталостью (интеллектуальными нарушениями) в классах вида i;</t>
    </r>
  </si>
  <si>
    <r>
      <rPr>
        <vertAlign val="subscript"/>
        <sz val="11"/>
        <rFont val="Times New Roman"/>
        <family val="1"/>
        <charset val="204"/>
      </rPr>
      <t xml:space="preserve">ЧО </t>
    </r>
    <r>
      <rPr>
        <vertAlign val="superscript"/>
        <sz val="11"/>
        <rFont val="Times New Roman"/>
        <family val="1"/>
        <charset val="204"/>
      </rPr>
      <t xml:space="preserve">и i  </t>
    </r>
    <r>
      <rPr>
        <sz val="11"/>
        <rFont val="Times New Roman"/>
        <family val="1"/>
        <charset val="204"/>
      </rPr>
      <t>- численность лиц с ограниченными возможностями здоровья, имеющих инвалидность (инвалиды, дети-инвалиды), обучающихся по образовательным программам начального общего, основного общего,
среднего общего образования и обучающихся с умственной отсталостью (интеллектуальными нарушениями) в соответствующих классах вида i;</t>
    </r>
  </si>
  <si>
    <t>i=1: в отдельных классах для обучающихся с ограниченными возможностями здоровья и в отдельных классах для обучающихся с умственной отсталостью (интеллектуальными нарушениями), организованных в отдельных общеобразовательных организациях, осуществляющих образовательную деятельность по адаптированным образовательным программам;</t>
  </si>
  <si>
    <t>i=2: в отдельных классах для обучающихся с ограниченными возможностями здоровья и в отдельных классах для обучающихся с умственной отсталостью (интеллектуальными нарушениями), кроме организованных в отдельных общеобразовательных организациях, осуществляющих образовательную деятельность по адаптированным образовательным программам;</t>
  </si>
  <si>
    <t>i=3: в формате инклюзии (во всех классах, кроме отдельных классов для обучающихся с ограниченными возможностями здоровья и отдельных классов для обучающихся с умственной отсталостью (интеллектуальными нарушениями);</t>
  </si>
  <si>
    <r>
      <rPr>
        <sz val="11"/>
        <rFont val="Times New Roman"/>
        <family val="1"/>
        <charset val="204"/>
      </rPr>
      <t>ЧО</t>
    </r>
    <r>
      <rPr>
        <vertAlign val="superscript"/>
        <sz val="11"/>
        <rFont val="Times New Roman"/>
        <family val="1"/>
        <charset val="204"/>
      </rPr>
      <t>овз</t>
    </r>
    <r>
      <rPr>
        <sz val="11"/>
        <rFont val="Times New Roman"/>
        <family val="1"/>
        <charset val="204"/>
      </rPr>
      <t xml:space="preserve"> - численность обучающихся с ограниченными возможностями здоровья по образовательным программам начального общего, основного общего, среднего общего образования и обучающихся с умственной отсталостью (интеллектуальными нарушениями).</t>
    </r>
  </si>
  <si>
    <t>2.5.3. Удельный вес численности обучающихся в соответствии с федеральным государственным образовательным стандартом начального общего образования обучающихся с ограниченными возможностями здоровья в общей численности обучающихся по адаптированным образовательным программам начального общего образования.
(Ч фгос    /ЧОап  ) * 100, где:</t>
  </si>
  <si>
    <t>Ч  фгос    - численность обучающихся в соответствии с федеральным государственным
образовательным стандартом начального общего образования обучающихся с ограниченными возможностями здоровья;</t>
  </si>
  <si>
    <t>2.5.4. Удельный вес численности обучающихся в соответствии с федеральным государственным образовательным стандартом образования обучающихся с умственной отсталостью (интеллектуальными нарушениями) в общей численности обучающихся по адаптированным основным общеобразовательным программам для обучающихся с умственной отсталостью (интеллектуальными нарушениями).
(Ч фгос  /ЧО ап ) * 100, где:</t>
  </si>
  <si>
    <t>Ч  фгос    - численность обучающихся в соответствии с федеральным государственным образовательным стандартом образования обучающихся с умственной отсталостью
(интеллектуальными нарушениями);</t>
  </si>
  <si>
    <t>ЧО ап   - численность обучающихся по основным общеобразовательным программам обучающихся с умственной отсталостью (интеллектуальными нарушениями). Определяется как численность обучающихся в отдельных классах (в том числе организованных в отдельных организациях) для обучающихся с умственной отсталостью (интеллектуальными нарушениями).</t>
  </si>
  <si>
    <t>2.5.5. Укомплектованность отдельных общеобразовательных организаций, осуществляющих обучение по адаптированным образовательным программам начального общего, основного общего и среднего общего образования, в том числе адаптированным, и программам образования обучающихся с умственной отсталостью (интеллектуальными нарушениями), педагогическими работниками:</t>
  </si>
  <si>
    <t>(П  /П   ) * 100, i=1, 2, 3, 4, 5, 6, где:
фi      шi</t>
  </si>
  <si>
    <t>П   - число фактически занятых должностей педагогических работников в соответствии со штатным
фi
расписанием:
1 - всего;
2 - учителя-дефектологи;
3 - педагоги-психологи;
4 - учителя-логопеды;
5 - социальные педагоги;
6 - тьюторы.</t>
  </si>
  <si>
    <t>П    - число ставок должностей педагогических работников - штатных единиц по штатному
шi
расписанию:
1 - всего;
2 - учителя-дефектологи;
3 - педагоги-психологи;
4 - учителя-логопеды;
5 - социальные педагоги;
6 - тьюторы.</t>
  </si>
  <si>
    <t>Характеристика разреза наблюдения - Российская Федерация.</t>
  </si>
  <si>
    <t>2.5.6. Численность обучающихся по адаптированным основным общеобразовательным программам в расчете на одного работника:
учителя-дефектолога; учителя-логопеда; педагога-психолога;
тьютора, ассистента (помощника).
Чао/(ПРсi+ПРвi), i=1, 2, 3, 4, где:</t>
  </si>
  <si>
    <t>на полную занятость;</t>
  </si>
  <si>
    <t>i=1: учитель-дефектолог;</t>
  </si>
  <si>
    <t>i=2: учитель-логопед;</t>
  </si>
  <si>
    <t>i=3: педагог-психолог;</t>
  </si>
  <si>
    <t>i=4: тьютор, ассистент (помощник).</t>
  </si>
  <si>
    <t>2.5.7. Распределение численности детей, обучающихся по адаптированным образовательным программам начального общего, основного общего и среднего общего образования, по видам программ:</t>
  </si>
  <si>
    <t>(Чдi/Чоч) * 100, i=1, 2, 3, 4, 5, 6, 7, 8, 9, 10, где:
Чдi - численность детей, обучающихся по адаптированным основным общеобразовательным программам, по видам программ:
1 - для глухих;
2 - для слабослышащих и позднооглохших;
3 - для слепых;
4 - для слабовидящих;
5 - с тяжелыми нарушениями речи;
6 - с нарушениями опорно-двигательного аппарата;
7 - с задержкой психического развития;
8 - с расстройствами аутистического спектра;
9 - со сложными дефектами;
10 - других обучающихся с ограниченными возможностями здоровья;
Чоч - общая численность детей обучающихся по адаптированным основным общеобразовательным программам.</t>
  </si>
  <si>
    <t>2.6. Состояние здоровья лиц, обучающихся по основным общеобразовательным программам, здоровьесберегающие условия, условия организации физкультурно-оздоровительной и спортивной работы в общеобразовательных организациях, а также в иных организациях, осуществляющих образовательную деятельность в части реализации основных общеобразовательных программ</t>
  </si>
  <si>
    <t>2.6.1. Удельный вес численности лиц, обеспеченных горячим питанием, в общей численности обучающихся общеобразовательных организаций.
(Ч  /Ч     ) * 100, где:
гп      1-12</t>
  </si>
  <si>
    <t>Ч   - численность обучающихся 1-11(12) классов общеобразовательных организаций, обеспеченных
гп
горячим питанием;</t>
  </si>
  <si>
    <t>Ч      - численность обучающихся 1-11(12) классов общеобразовательных организаций.
1-12</t>
  </si>
  <si>
    <t>2.6.2. Удельный вес числа организаций, имеющих логопедический пункт или логопедический кабинет, в общем числе общеобразовательных организаций.
(Ч лп  /Ч) * 100, где:</t>
  </si>
  <si>
    <t>2.6.3. Удельный вес числа организаций, имеющих спортивные залы, в общем числе общеобразовательных организаций, (Чсз/Ч) * 100, где:</t>
  </si>
  <si>
    <t>2.6.4. Удельный вес числа организаций, имеющих закрытые плавательные бассейны, в общем числе общеобразовательных организаций.
(Чб/Ч) * 100, где:</t>
  </si>
  <si>
    <t>2.7. Изменение сети организаций, осуществляющих образовательную деятельность по основным общеобразовательным программам (в том числе ликвидация и реорганизация организаций, осуществляющих образовательную деятельность)</t>
  </si>
  <si>
    <t xml:space="preserve">2.7.1. Темп роста числа организаций (филиалов), осуществляющих образовательную деятельность по образовательным программам начального общего, основного общего, среднего общего образования, в том числе адаптированным, и программам образования обучающихся с умственной отсталостью (интеллектуальными нарушениями).
(Ч(-1)/Ч    ) * 100, где:
</t>
  </si>
  <si>
    <t>2.8. Финансово-экономическая деятельность общеобразовательных организаций, а также иных организаций, осуществляющих образовательную деятельность в части реализации основных общеобразовательных программ</t>
  </si>
  <si>
    <t>2.8.1. Общий объем финансовых средств, поступивших в общеобразовательные организации, в расчете на одного обучающегося.
ОС/((ЧУ ср1  * К)+ЧУ ср2 +ЧУср3    ), К=(Чо+0,25 * Чоз+0,1 * Чз)/Ч.
Для межрегиональных сопоставлений (разрез - субъекты Российской Федерации):</t>
  </si>
  <si>
    <t xml:space="preserve">(ОС/К ст )/((ЧУ ср1 * К)+ЧУ ср2 +ЧУ ср3   ), К=(Чо+0,25 * Чоз+0,1 * Чз)/Ч, где:
</t>
  </si>
  <si>
    <t>К ст   - коэффициент стоимости фиксированного набора товаров и услуг для межрегиональных сопоставлений покупательной способности населения (отношение стоимости фиксированного набора товаров и услуг в регионе к среднероссийскому уровню).</t>
  </si>
  <si>
    <t>Характеристика разреза наблюдения - Российская Федерация, субъекты Российской Федерации, государственные и муниципальные организации, частные организации.
Дополнительные характеристики: для межрегиональных сопоставлений данного показателя (разрез - субъекты Российской Федерации) его значения целесообразно скорректировать с учетом коэффициента стоимости фиксированного набора товаров и услуг.</t>
  </si>
  <si>
    <t>2.8.2. Удельный вес финансовых средств от приносящей доход деятельности в общем объеме финансовых средств общеобразовательных организаций.
(ВВС/ОС) * 100, где:</t>
  </si>
  <si>
    <t>2.9.1. Удельный вес числа зданий общеобразовательных организаций, имеющих охрану, в общем числе зданий общеобразовательных организаций.
(Чзо/Чз) * 100, где:</t>
  </si>
  <si>
    <t>2.9.2. Удельный вес числа зданий общеобразовательных организаций, находящихся в аварийном состоянии, в общем числе зданий общеобразовательных организаций.
(Чзав/Чз) * 100,где:</t>
  </si>
  <si>
    <t>2.9.3. Удельный вес числа зданий общеобразовательных организаций, требующих капитального ремонта, в общем числе зданий общеобразовательных организаций.
(Чзкр/Чз) * 100, где:</t>
  </si>
  <si>
    <r>
      <rPr>
        <sz val="11"/>
        <rFont val="Times New Roman"/>
        <family val="1"/>
        <charset val="204"/>
      </rPr>
      <t>4.1.1. Доля детей в возрасте от 5 до 18 лет, охваченных дополнительным образованием. (Чдо 5-18     /Ч 5-18    )</t>
    </r>
    <r>
      <rPr>
        <vertAlign val="subscript"/>
        <sz val="11"/>
        <rFont val="Times New Roman"/>
        <family val="1"/>
        <charset val="204"/>
      </rPr>
      <t>×</t>
    </r>
    <r>
      <rPr>
        <sz val="11"/>
        <rFont val="Times New Roman"/>
        <family val="1"/>
        <charset val="204"/>
      </rPr>
      <t xml:space="preserve">100, где:
</t>
    </r>
  </si>
  <si>
    <t>4.1.2. Структура численности детей, обучающихся по дополнительным общеобразовательным программам, по направлениям:
техническое;
естественнонаучное; туристско-краеведческое;</t>
  </si>
  <si>
    <r>
      <rPr>
        <sz val="11"/>
        <rFont val="Times New Roman"/>
        <family val="1"/>
        <charset val="204"/>
      </rPr>
      <t xml:space="preserve">социально-гуманитарное; общеразвивающие программы:
художественной направленности; физкультурно-спортивной направленности; предпрофессиональные программы:
в области искусств;
в области физической культуры и спорта;
</t>
    </r>
    <r>
      <rPr>
        <b/>
        <vertAlign val="subscript"/>
        <sz val="11"/>
        <rFont val="Times New Roman"/>
        <family val="1"/>
        <charset val="204"/>
      </rPr>
      <t>(</t>
    </r>
    <r>
      <rPr>
        <vertAlign val="subscript"/>
        <sz val="11"/>
        <rFont val="Times New Roman"/>
        <family val="1"/>
        <charset val="204"/>
      </rPr>
      <t>Ч</t>
    </r>
    <r>
      <rPr>
        <i/>
        <vertAlign val="subscript"/>
        <sz val="11"/>
        <rFont val="Times New Roman"/>
        <family val="1"/>
        <charset val="204"/>
      </rPr>
      <t xml:space="preserve">i </t>
    </r>
    <r>
      <rPr>
        <vertAlign val="subscript"/>
        <sz val="11"/>
        <rFont val="Times New Roman"/>
        <family val="1"/>
        <charset val="204"/>
      </rPr>
      <t xml:space="preserve">/ </t>
    </r>
    <r>
      <rPr>
        <b/>
        <vertAlign val="subscript"/>
        <sz val="11"/>
        <rFont val="Times New Roman"/>
        <family val="1"/>
        <charset val="204"/>
      </rPr>
      <t xml:space="preserve">∑ </t>
    </r>
    <r>
      <rPr>
        <vertAlign val="subscript"/>
        <sz val="11"/>
        <rFont val="Times New Roman"/>
        <family val="1"/>
        <charset val="204"/>
      </rPr>
      <t xml:space="preserve">Чi </t>
    </r>
    <r>
      <rPr>
        <b/>
        <vertAlign val="subscript"/>
        <sz val="11"/>
        <rFont val="Times New Roman"/>
        <family val="1"/>
        <charset val="204"/>
      </rPr>
      <t>)</t>
    </r>
    <r>
      <rPr>
        <vertAlign val="subscript"/>
        <sz val="11"/>
        <rFont val="Times New Roman"/>
        <family val="1"/>
        <charset val="204"/>
      </rPr>
      <t xml:space="preserve">× 100 </t>
    </r>
    <r>
      <rPr>
        <sz val="11"/>
        <rFont val="Times New Roman"/>
        <family val="1"/>
        <charset val="204"/>
      </rPr>
      <t>, i = 1, 2, 3, 4, 5, 6, 7, 8, где:</t>
    </r>
  </si>
  <si>
    <t>i = 1: техническое;</t>
  </si>
  <si>
    <t>i = 2: естественнонаучное;</t>
  </si>
  <si>
    <t>i = 3: туристско-краеведческое;</t>
  </si>
  <si>
    <t>i = 4: социально-гуманитарное;</t>
  </si>
  <si>
    <t>i = 5: художественной направленности;</t>
  </si>
  <si>
    <t>i = 6: физкультурно-спортивной направленности;</t>
  </si>
  <si>
    <t>i = 7: в области искусств;</t>
  </si>
  <si>
    <t>i = 8: в области физической культуры и спорта.</t>
  </si>
  <si>
    <t>Характеристика разреза наблюдения - Российская Федерация, по субъектам Российской Федерации.</t>
  </si>
  <si>
    <t>4.1.3. Удельный вес численности детей, обучающихся по дополнительным общеобразовательным программам по договорам об оказании платных образовательных услуг, в общей численности детей, обучающихся по дополнительным общеобразовательным программам.
((Чпi+Чпсп)/(Чбi+Чбсп)) * 100, i=1, 2, 3, 5, 6, 7, 8, где:</t>
  </si>
  <si>
    <t>Чпi - численность учащихся по дополнительным общеобразовательным программам, обучающихся по договорам об оказании платных образовательных услуг, по направлениям i:</t>
  </si>
  <si>
    <t>i=1: техническое;</t>
  </si>
  <si>
    <t>i=2: естественно-научное;</t>
  </si>
  <si>
    <t>i=3: туристско-краеведческое;</t>
  </si>
  <si>
    <t>i=4: социально-педагогическое;</t>
  </si>
  <si>
    <t>в области искусств:</t>
  </si>
  <si>
    <t>i=5: по общеразвивающим программам,</t>
  </si>
  <si>
    <t>i=6: по предпрофессиональным программам;</t>
  </si>
  <si>
    <t>в области физической культуры и спорта:</t>
  </si>
  <si>
    <t>i=7: по общеразвивающим программам,</t>
  </si>
  <si>
    <t>i=8: по предпрофессиональным программам.</t>
  </si>
  <si>
    <t>Чбi - численность учащихся по дополнительным общеобразовательным программам, обучающихся за счет бюджетных ассигнований, по направлениям i:</t>
  </si>
  <si>
    <t>4.2. Содержание образовательной деятельности и организация образовательного процесса по дополнительным общеобразовательным программам</t>
  </si>
  <si>
    <r>
      <rPr>
        <sz val="11"/>
        <rFont val="Times New Roman"/>
        <family val="1"/>
        <charset val="204"/>
      </rPr>
      <t xml:space="preserve">4.2.1. Удельный вес численности детей с ограниченными возможностями здоровья в общей численности обучающихся  в  организациях,  осуществляющих  образовательную  деятельность  по  дополнительным общеобразовательным программам, по направлениям:
техническое; естественнонаучное; туристско-краеведческое; социально-гуманитарное; общеразвивающие программы:
художественной направленности; физкультурно-спортивной направленности; предпрофессиональные программы:
в области искусств;
в области физической культуры и спорта. (Ч овз  </t>
    </r>
    <r>
      <rPr>
        <i/>
        <sz val="11"/>
        <rFont val="Times New Roman"/>
        <family val="1"/>
        <charset val="204"/>
      </rPr>
      <t>i</t>
    </r>
    <r>
      <rPr>
        <sz val="11"/>
        <rFont val="Times New Roman"/>
        <family val="1"/>
        <charset val="204"/>
      </rPr>
      <t>/Чi)</t>
    </r>
    <r>
      <rPr>
        <vertAlign val="subscript"/>
        <sz val="11"/>
        <rFont val="Times New Roman"/>
        <family val="1"/>
        <charset val="204"/>
      </rPr>
      <t>×</t>
    </r>
    <r>
      <rPr>
        <sz val="11"/>
        <rFont val="Times New Roman"/>
        <family val="1"/>
        <charset val="204"/>
      </rPr>
      <t xml:space="preserve">100, i = 1, 2, 3, 4, 5, 6, 7, 8, где:
</t>
    </r>
  </si>
  <si>
    <r>
      <rPr>
        <sz val="11"/>
        <rFont val="Times New Roman"/>
        <family val="1"/>
        <charset val="204"/>
      </rPr>
      <t xml:space="preserve">Ч овз  </t>
    </r>
    <r>
      <rPr>
        <i/>
        <sz val="11"/>
        <rFont val="Times New Roman"/>
        <family val="1"/>
        <charset val="204"/>
      </rPr>
      <t xml:space="preserve">i  </t>
    </r>
    <r>
      <rPr>
        <sz val="11"/>
        <rFont val="Times New Roman"/>
        <family val="1"/>
        <charset val="204"/>
      </rPr>
      <t>-  численность  детей  с  ограниченными  возможностями  здоровья,  обучающихся  в  организациях,
осуществляющих     образовательную     деятельность     по     дополнительным     общеобразовательным программам, по направлению i:</t>
    </r>
  </si>
  <si>
    <t>Чi  -  численность  обучающихся  в  организациях,  осуществляющих  образовательную  деятельность  по дополнительным общеобразовательным программам.</t>
  </si>
  <si>
    <t>4.2.2.  Удельный  вес  численности  детей  с  ограниченными  возможностями  здоровья  (за  исключением</t>
  </si>
  <si>
    <t xml:space="preserve">детей-инвалидов)     в     общей     численности     обучающихся     в     организациях,     осуществляющих образовательную деятельность по дополнительным общеобразовательным программам.
(Чдоп.овз  /Ч доп )*100, где:
    </t>
  </si>
  <si>
    <t>Чдоп.овз   -   численность   детей   с   ограниченными   возможностями   здоровья   (за   исключением
детей-инвалидов),  обучающихся  по  дополнительным  общеобразовательным  программам  (указывается на основе данных о возрастном составе обучающихся);</t>
  </si>
  <si>
    <t>Ч доп- общая численность детей, обучающихся по дополнительным общеобразовательным программам (указывается на основе данных о возрастном составе обучающихся).</t>
  </si>
  <si>
    <r>
      <rPr>
        <sz val="11"/>
        <rFont val="Times New Roman"/>
        <family val="1"/>
        <charset val="204"/>
      </rPr>
      <t>4.2.3. Удельный вес численности детей-инвалидов в общей численности обучающихся в организациях, осуществляющих     образовательную     деятельность     по     дополнительным     общеобразовательным программам, по направлениям:
техническое; естественнонаучное; туристско-краеведческое; социально-гуманитарное; общеразвивающие программы:
художественной направленности; физкультурно-спортивной направленности; предпрофессиональные программы:
в области искусств;
в области физической культуры и спорта.
(Ч  доп.инв i /Ч доп i   )</t>
    </r>
    <r>
      <rPr>
        <vertAlign val="subscript"/>
        <sz val="11"/>
        <rFont val="Times New Roman"/>
        <family val="1"/>
        <charset val="204"/>
      </rPr>
      <t>×</t>
    </r>
    <r>
      <rPr>
        <sz val="11"/>
        <rFont val="Times New Roman"/>
        <family val="1"/>
        <charset val="204"/>
      </rPr>
      <t xml:space="preserve">100, i = 1, 2, 3, 4, 5, 6, 7, 8, где:
   </t>
    </r>
  </si>
  <si>
    <t>Ч     доп инв i   -  численность  детей-инвалидов,  обучающихся  по  дополнительным  общеобразовательным
программам, по направлению i:</t>
  </si>
  <si>
    <t>i = 8: в области физической культуры и спорта;</t>
  </si>
  <si>
    <t>Ч    доп i     - численность обучающихся в организациях, осуществляющих образовательную деятельность по дополнительным общеобразовательным программам.</t>
  </si>
  <si>
    <r>
      <rPr>
        <sz val="11"/>
        <rFont val="Times New Roman"/>
        <family val="1"/>
        <charset val="204"/>
      </rPr>
      <t>4.2.4. Удельный вес численности обучающихся с применением электронного обучения и дистанционных образовательных    технологий    в    общей    численности    детей,    обучающихся    по    дополнительным общеобразовательным программам.
(Чэо  /Ч)</t>
    </r>
    <r>
      <rPr>
        <vertAlign val="subscript"/>
        <sz val="11"/>
        <rFont val="Times New Roman"/>
        <family val="1"/>
        <charset val="204"/>
      </rPr>
      <t>×</t>
    </r>
    <r>
      <rPr>
        <sz val="11"/>
        <rFont val="Times New Roman"/>
        <family val="1"/>
        <charset val="204"/>
      </rPr>
      <t>100, где:</t>
    </r>
  </si>
  <si>
    <t>Ч эо  - численность обучающихся по дополнительным общеобразовательным программам с применением электронного обучения и дистанционных образовательных технологий;</t>
  </si>
  <si>
    <t>Ч - общая численность обучающихся в организациях, осуществляющих образовательную деятельность по дополнительным общеобразовательным программам.</t>
  </si>
  <si>
    <t>4.3. Кадровое обеспечение организаций, осуществляющих образовательную деятельность в части реализации дополнительных общеобразовательных программ</t>
  </si>
  <si>
    <r>
      <rPr>
        <sz val="11"/>
        <rFont val="Times New Roman"/>
        <family val="1"/>
        <charset val="204"/>
      </rPr>
      <t xml:space="preserve">4.3.1. Отношение среднемесячной заработной платы педагогических работников государственных (муниципальных) организаций, осуществляющих образовательную деятельность по дополнительным общеобразовательным программам, к среднемесячной заработной плате учителей в субъекте Российской Федерации.
</t>
    </r>
    <r>
      <rPr>
        <b/>
        <vertAlign val="subscript"/>
        <sz val="11"/>
        <rFont val="Times New Roman"/>
        <family val="1"/>
        <charset val="204"/>
      </rPr>
      <t>(</t>
    </r>
    <r>
      <rPr>
        <sz val="11"/>
        <rFont val="Times New Roman"/>
        <family val="1"/>
        <charset val="204"/>
      </rPr>
      <t>З</t>
    </r>
    <r>
      <rPr>
        <vertAlign val="subscript"/>
        <sz val="11"/>
        <rFont val="Times New Roman"/>
        <family val="1"/>
        <charset val="204"/>
      </rPr>
      <t xml:space="preserve">1 </t>
    </r>
    <r>
      <rPr>
        <sz val="11"/>
        <rFont val="Times New Roman"/>
        <family val="1"/>
        <charset val="204"/>
      </rPr>
      <t>/ З</t>
    </r>
    <r>
      <rPr>
        <vertAlign val="subscript"/>
        <sz val="11"/>
        <rFont val="Times New Roman"/>
        <family val="1"/>
        <charset val="204"/>
      </rPr>
      <t xml:space="preserve">32 </t>
    </r>
    <r>
      <rPr>
        <b/>
        <vertAlign val="subscript"/>
        <sz val="11"/>
        <rFont val="Times New Roman"/>
        <family val="1"/>
        <charset val="204"/>
      </rPr>
      <t xml:space="preserve">) </t>
    </r>
    <r>
      <rPr>
        <sz val="11"/>
        <rFont val="Times New Roman"/>
        <family val="1"/>
        <charset val="204"/>
      </rPr>
      <t xml:space="preserve">* 100,  Зi = </t>
    </r>
    <r>
      <rPr>
        <b/>
        <vertAlign val="subscript"/>
        <sz val="11"/>
        <rFont val="Times New Roman"/>
        <family val="1"/>
        <charset val="204"/>
      </rPr>
      <t>{(</t>
    </r>
    <r>
      <rPr>
        <sz val="11"/>
        <rFont val="Times New Roman"/>
        <family val="1"/>
        <charset val="204"/>
      </rPr>
      <t>ФОТ</t>
    </r>
    <r>
      <rPr>
        <i/>
        <vertAlign val="subscript"/>
        <sz val="11"/>
        <rFont val="Times New Roman"/>
        <family val="1"/>
        <charset val="204"/>
      </rPr>
      <t xml:space="preserve">i </t>
    </r>
    <r>
      <rPr>
        <sz val="11"/>
        <rFont val="Times New Roman"/>
        <family val="1"/>
        <charset val="204"/>
      </rPr>
      <t>/ Ч</t>
    </r>
    <r>
      <rPr>
        <vertAlign val="subscript"/>
        <sz val="11"/>
        <rFont val="Times New Roman"/>
        <family val="1"/>
        <charset val="204"/>
      </rPr>
      <t xml:space="preserve">спi </t>
    </r>
    <r>
      <rPr>
        <sz val="11"/>
        <rFont val="Times New Roman"/>
        <family val="1"/>
        <charset val="204"/>
      </rPr>
      <t xml:space="preserve">/ 12 </t>
    </r>
    <r>
      <rPr>
        <b/>
        <vertAlign val="subscript"/>
        <sz val="11"/>
        <rFont val="Times New Roman"/>
        <family val="1"/>
        <charset val="204"/>
      </rPr>
      <t xml:space="preserve">)} </t>
    </r>
    <r>
      <rPr>
        <sz val="11"/>
        <rFont val="Times New Roman"/>
        <family val="1"/>
        <charset val="204"/>
      </rPr>
      <t>* 1000 , i=1, 2, где:</t>
    </r>
  </si>
  <si>
    <t>ФОТ1  - фонд начисленной заработной платы педагогических работников (без внешних совместителей и работающих по договорам гражданско-правового характера) государственных и муниципальных образовательных организаций дополнительного образования, осуществляющих образовательную деятельность по дополнительным общеобразовательным программам для детей, включая обособленные подразделения (в том числе филиалы);</t>
  </si>
  <si>
    <t>ФОТ 2 - фонд начисленной заработной платы учителей (без внешних совместителей и работающих по
договорам гражданско-правового характера), государственных и муниципальных образовательных организаций, осуществляющих образовательную деятельность по образовательным программам начального общего, основного общего, среднего общего образования, включая обособленные подразделения (в том числе филиалы);</t>
  </si>
  <si>
    <t>Чсп1     - среднесписочная численность педагогических работников государственных и муниципальных
образовательных организаций дополнительного образования, осуществляющих образовательную деятельность по дополнительным общеобразовательным программам для детей, включая обособленные подразделения (в том числе филиалы);</t>
  </si>
  <si>
    <t>Ч сп2    - среднесписочная численность учителей государственных и муниципальных образовательных
организаций, осуществляющих образовательную деятельность по образовательным программам начального общего, основного общего, среднего общего образования, включая обособленные подразделения (в том числе филиалы).</t>
  </si>
  <si>
    <t xml:space="preserve">4.3.2. Удельный вес численности педагогов дополнительного образования в общей численности педагогических работников организаций, осуществляющих образовательную деятельность по дополнительным общеобразовательным программам,
всего:
((ПРс +ПРв )/(Рс +Рв )) * 100;
внешние совместители: (ПРв /(Рс +Рв )) * 100, где:
</t>
  </si>
  <si>
    <t>ПРс  - численность педагогов дополнительного образования (без внешних совместителей и работающих
по договорам гражданско-правового характера) организаций, реализующих дополнительные общеобразовательные программы для детей, включая обособленные подразделения (в том числе филиалы);</t>
  </si>
  <si>
    <t>ПРв  - численность педагогов дополнительного образования, работающих на условиях внешнего
совместительства, организаций, реализующих дополнительные общеобразовательные программы для детей, включая обособленные подразделения (в том числе филиалы);</t>
  </si>
  <si>
    <t>Р с - общая численность педагогических работников (без внешних совместителей и работающих по
договорам гражданско-правового характера) организаций, реализующих дополнительные общеобразовательные программы для детей, включая обособленные подразделения (в том числе филиалы);</t>
  </si>
  <si>
    <t>Рв  - общая численность педагогических работников, работающих на условиях внешнего совместительства, организаций, реализующих дополнительные общеобразовательные программы для детей, включая обособленные подразделения (в том числе филиалы).</t>
  </si>
  <si>
    <r>
      <rPr>
        <sz val="11"/>
        <rFont val="Times New Roman"/>
        <family val="1"/>
        <charset val="204"/>
      </rPr>
      <t>4.3.3.  Удельный  вес  численности  педагогов  дополнительного  образования,  имеющих  педагогическое образование (без внешних совместителей и работающих по договорам гражданско-правового характера), в   общей   численности   педагогов   дополнительного   образования   (без   внешних   совместителей   и работающих      по      договорам      гражданско-правового      характера)      организаций,      реализующих дополнительные общеобразовательные программы.
(П   /П)</t>
    </r>
    <r>
      <rPr>
        <vertAlign val="subscript"/>
        <sz val="11"/>
        <rFont val="Times New Roman"/>
        <family val="1"/>
        <charset val="204"/>
      </rPr>
      <t>×</t>
    </r>
    <r>
      <rPr>
        <sz val="11"/>
        <rFont val="Times New Roman"/>
        <family val="1"/>
        <charset val="204"/>
      </rPr>
      <t>100, где:
до</t>
    </r>
  </si>
  <si>
    <t>П    - численность педагогов дополнительного образования (без внешних совместителей и работающих
до
по   договорам   гражданско-правового   характера)   организаций,   осуществляющих   образовательную деятельность по дополнительным общеобразовательным программам для детей (включая обособленные подразделения (в том числе филиалы), имеющих педагогическое образование;</t>
  </si>
  <si>
    <t>П - численность педагогов дополнительного образования (без внешних совместителей и работающих по договорам     гражданско-правового     характера)     организаций,     осуществляющих     образовательную деятельность по дополнительным общеобразовательным программам для детей (включая обособленные подразделения (в том числе филиалы).</t>
  </si>
  <si>
    <t xml:space="preserve">4.3.4. Удельный вес численности педагогов дополнительного образования в возрасте моложе 35 лет в общей численности педагогов дополнительного образования (без внешних совместителей и работающих по договорам гражданско-правового характера) организаций, реализующих дополнительные общеобразовательные программы для детей.
(ПР35   /ПР) * 100, где:
</t>
  </si>
  <si>
    <t>ПР35    - численность педагогов дополнительного образования (без внешних совместителей и
работающих по договорам гражданско-правового характера) в возрасте до 35 лет организаций, осуществляющих образовательную деятельность по дополнительным общеобразовательным программам для детей и/или программам спортивной подготовки, включая обособленные подразделения (в том числе филиалы);</t>
  </si>
  <si>
    <t>ПР - численность педагогов дополнительного образования (без внешних совместителей и работающих по договорам гражданско-правового характера) организаций, осуществляющих образовательную деятельность по дополнительным общеобразовательным программам для детей и/или программам спортивной подготовки, включая обособленные подразделения (в том числе филиалы).</t>
  </si>
  <si>
    <t>4.4. Материально-техническое и информационное обеспечение организаций, осуществляющих образовательную деятельность в части реализации дополнительных общеобразовательных программ</t>
  </si>
  <si>
    <t>4.4.1. Общая площадь всех помещений организаций, осуществляющих образовательную деятельность по дополнительным общеобразовательным программам, в расчете на одного обучающегося.
Пл/ЧО, где:</t>
  </si>
  <si>
    <t>Пл - общая площадь всех помещений организаций, осуществляющих деятельность по дополнительным общеобразовательным программам, включая обособленные подразделения (в том числе филиалы), реализующих дополнительные общеобразовательные программы для детей;</t>
  </si>
  <si>
    <t>ЧО - численность детей, обучающихся в организациях, осуществляющих деятельность по дополнительным общеобразовательным программам, включая обособленные подразделения (в том числе филиалы).</t>
  </si>
  <si>
    <r>
      <rPr>
        <sz val="11"/>
        <rFont val="Times New Roman"/>
        <family val="1"/>
        <charset val="204"/>
      </rPr>
      <t>4.4.2.    Удельный    вес    площади    помещений,    используемой    для    осуществления    образовательной деятельности,  в  общей  площади  всех  помещений  организаций,  осуществляющих  образовательную деятельность по дополнительным общеобразовательным программам.
(Пл обр   /Пл)</t>
    </r>
    <r>
      <rPr>
        <vertAlign val="subscript"/>
        <sz val="11"/>
        <rFont val="Times New Roman"/>
        <family val="1"/>
        <charset val="204"/>
      </rPr>
      <t>×</t>
    </r>
    <r>
      <rPr>
        <sz val="11"/>
        <rFont val="Times New Roman"/>
        <family val="1"/>
        <charset val="204"/>
      </rPr>
      <t>100, где:</t>
    </r>
  </si>
  <si>
    <t>Пл  обр     -   площадь   помещений,   используемая   для   осуществления   образовательной   деятельности,
организаций  дополнительного  образования  детей  (включая  обособленные  подразделения  (в  том  числе филиалы);</t>
  </si>
  <si>
    <t>Пл - общая площадь всех помещений организаций, осуществляющих образовательную деятельность по дополнительным  общеобразовательным  программам  (включая  обособленные  подразделения  (в  том числе филиалы).</t>
  </si>
  <si>
    <t>4.4.3. Число персональных компьютеров, используемых в учебных целях, в расчете на 100 обучающихся организаций, осуществляющих образовательную деятельность по дополнительным общеобразовательным программам.
всего:
(ЧК/ЧО) * 100;
имеющих доступ к информационно-телекоммуникационной сети "Интернет": (ЧКи/ЧО) * 100, где:</t>
  </si>
  <si>
    <t>ЧК - число персональных компьютеров, используемых в учебных целях, в организациях дополнительного образования, включая обособленные подразделения (в том числе филиалы), реализующих дополнительные общеобразовательные программы для детей;</t>
  </si>
  <si>
    <t>ЧКи - число персональных компьютеров, используемых в учебных целях, имеющих доступ к информационно-телекоммуникационной сети "Интернет", в организациях дополнительного образования, включая обособленные подразделения (в том числе филиалы), реализующих дополнительные общеобразовательные программы для детей;</t>
  </si>
  <si>
    <t>ЧО - численность детей, обучающихся в организациях дополнительного образования, включая обособленные подразделения (в том числе филиалы).</t>
  </si>
  <si>
    <r>
      <rPr>
        <sz val="11"/>
        <rFont val="Times New Roman"/>
        <family val="1"/>
        <charset val="204"/>
      </rPr>
      <t>4.4.4.  Удельный  вес  числа  организаций,  имеющих  следующие  виды  благоустройства,  в  общем  числе организаций,         осуществляющих         образовательную         деятельность         по         дополнительным общеобразовательным программам:
водопровод; центральное отопление;
водоотведение (канализацию); автоматическую пожарную сигнализацию; дымовые извещатели;
пожарные краны и рукава; системы видеонаблюдения; кнопку тревожной сигнализации.
(Кi /К)</t>
    </r>
    <r>
      <rPr>
        <vertAlign val="subscript"/>
        <sz val="11"/>
        <rFont val="Times New Roman"/>
        <family val="1"/>
        <charset val="204"/>
      </rPr>
      <t>×</t>
    </r>
    <r>
      <rPr>
        <sz val="11"/>
        <rFont val="Times New Roman"/>
        <family val="1"/>
        <charset val="204"/>
      </rPr>
      <t xml:space="preserve">100, i = 1, 2, 3, 4, 5, 6, 7, 8, где:
</t>
    </r>
  </si>
  <si>
    <t>К  i   -    число    организаций    (включая    обособленные    подразделения    (в    том    числе    филиалы),
осуществляющих     образовательную     деятельность     по     дополнительным     общеобразовательным программам и имеющих вид благоустройства i:</t>
  </si>
  <si>
    <t>i = 2: центральное отопление;</t>
  </si>
  <si>
    <t>i = 3: водоотведение (канализация);</t>
  </si>
  <si>
    <t>i = 4: автоматическая пожарная сигнализация;</t>
  </si>
  <si>
    <t>i = 5: дымовые извещатели;</t>
  </si>
  <si>
    <t>i = 6: пожарные краны и рукава;</t>
  </si>
  <si>
    <t>i = 7: системы видеонаблюдения;</t>
  </si>
  <si>
    <t>i = 8: кнопка тревожной сигнализации.</t>
  </si>
  <si>
    <t>К  -  общее  число  организаций,  осуществляющих  образовательную  деятельность  по  дополнительным общеобразовательным программам, включая обособленные подразделения (в том числе филиалы).</t>
  </si>
  <si>
    <t>4.5. Изменение сети организаций, осуществляющих образовательную деятельность по дополнительным общеобразовательным программам (в том числе ликвидация и реорганизация организаций, осуществляющих образовательную деятельность)</t>
  </si>
  <si>
    <t>4.5.1.  Изменение  числа  организаций  (филиалов),  осуществляющих  образовательную  деятельность  по дополнительным общеобразовательным программам.
(Чдод/Чдод(-1)) * 100, где:</t>
  </si>
  <si>
    <t>Чдод   -   число   организаций,   осуществляющих   образовательную   деятельность   по   дополнительным общеобразовательным  программам,  включая  обособленные  подразделения  (в  том  числе  филиалы),  в отчетном году t;</t>
  </si>
  <si>
    <t>Чдод(-1)  -  число  организаций,  осуществляющих  образовательную  деятельность  по  дополнительным общеобразовательным  программам,  включая  обособленные  подразделения  (в  том  числе  филиалы),  в году t-1, предшествовавшем отчетному году t.</t>
  </si>
  <si>
    <t>4.6. Финансово-экономическая деятельность организаций, осуществляющих образовательную деятельность в части обеспечения реализации дополнительных общеобразовательных программ</t>
  </si>
  <si>
    <t>4.6.1. Общий объем финансовых средств, поступивших в организации, осуществляющие образовательную деятельность по дополнительным общеобразовательным программам, в расчете на одного обучающегося.
ОС/ЧО, где:</t>
  </si>
  <si>
    <t>ОС - общий объем финансовых средств, поступивших в организации дополнительного образования, включая обособленные подразделения (в том числе филиалы), реализующие дополнительные общеобразовательные программы для детей;</t>
  </si>
  <si>
    <t>4.6.2. Удельный вес финансовых средств от иной приносящей доход деятельности в общем объеме финансовых средств организаций, осуществляющих образовательную деятельность по дополнительным общеобразовательным программам.
(ВБС/ОС) * 100, где:</t>
  </si>
  <si>
    <t>ВБС - объем средств от иной приносящей доход деятельности, поступивших в организации дополнительного образования, включая обособленные подразделения (в том числе филиалы), реализующие дополнительные общеобразовательные программы для детей;</t>
  </si>
  <si>
    <t>ОС - общий объем финансовых средств, поступивших в организации дополнительного образования, включая обособленные подразделения (в том числе филиалы), реализующие дополнительные общеобразовательные программы для детей.</t>
  </si>
  <si>
    <r>
      <rPr>
        <sz val="11"/>
        <rFont val="Times New Roman"/>
        <family val="1"/>
        <charset val="204"/>
      </rPr>
      <t>4.6.3. Удельный вес источников финансирования дополнительных общеобразовательных программ: средства федерального бюджета, бюджета субъекта Российской Федерации и местного бюджета; средства организаций;
средства населения; внебюджетные фонды; иностранные источники.
(Фi /Ф)</t>
    </r>
    <r>
      <rPr>
        <vertAlign val="subscript"/>
        <sz val="11"/>
        <rFont val="Times New Roman"/>
        <family val="1"/>
        <charset val="204"/>
      </rPr>
      <t>×</t>
    </r>
    <r>
      <rPr>
        <sz val="11"/>
        <rFont val="Times New Roman"/>
        <family val="1"/>
        <charset val="204"/>
      </rPr>
      <t xml:space="preserve">100, i = 1, 2, 3, 4, 5, где:
</t>
    </r>
  </si>
  <si>
    <t>Фi  - объем финансовых средств, поступивший в организации дополнительного образования, включая
обособленные подразделения (в том числе филиалы), по источникам финансирования i:</t>
  </si>
  <si>
    <t>Ф  -  общий  объем  финансовых  средств,  поступивший  в  организации  дополнительного  образования, включая   обособленные   подразделения   (в   том   числе   филиалы),   реализующие   дополнительные общеобразовательные программы для детей.</t>
  </si>
  <si>
    <t>Дополнительные   характеристики:   показатель   рассчитывается   по   организациям   дополнительного образования.</t>
  </si>
  <si>
    <t>4.7. Структура организаций, осуществляющих образовательную деятельность, реализующих дополнительные общеобразовательные программы (в том числе характеристика их филиалов)</t>
  </si>
  <si>
    <t>4.7.1. Удельный вес числа организаций, осуществляющих образовательную деятельность, реализующих дополнительные общеобразовательные программы, имеющих филиалы, в общем числе организаций, осуществляющих образовательную деятельность по дополнительным общеобразовательным программам.
(Чф/Ч) * 100, где:</t>
  </si>
  <si>
    <t>Чф - число организаций дополнительного образования (юридических лиц), осуществляющих образовательную деятельность по дополнительным общеобразовательным программам для детей, имеющих филиалы;</t>
  </si>
  <si>
    <t>Ч - число организаций дополнительного образования (юридических лиц), осуществляющих образовательную деятельность по дополнительным общеобразовательным программам для детей.</t>
  </si>
  <si>
    <t>4.8. Создание безопасных условий при организации образовательного процесса в организациях, осуществляющих образовательную деятельность в части реализации дополнительных общеобразовательных программ</t>
  </si>
  <si>
    <t>4.8.1. Удельный вес числа организаций, осуществляющих образовательную деятельность по дополнительным общеобразовательным программам, здания которых находятся в аварийном состоянии, в общем числе организаций дополнительного образования.
(Чав/Ч) * 100, где:</t>
  </si>
  <si>
    <t>Чав - число организаций дополнительного образования, включая обособленные подразделения (в том числе филиалы), реализующих дополнительные общеобразовательные программы для детей, здания которых находятся в аварийном состоянии;</t>
  </si>
  <si>
    <t>Ч - общее число организаций дополнительного образования, включая обособленные подразделения (в том числе филиалы), реализующих дополнительные общеобразовательные программы для детей.</t>
  </si>
  <si>
    <t>4.8.2. Удельный вес числа организаций, осуществляющих образовательную деятельность по дополнительным общеобразовательным программам, здания которых требуют капитального ремонта, в общем числе организаций дополнительного образования.
(Чкр/Ч) * 100, где:</t>
  </si>
  <si>
    <t>Чкр - число организаций дополнительного образования, включая обособленные подразделения (в том числе филиалы), реализующих дополнительные общеобразовательные программы для детей, здания которых требуют капитального ремонта;</t>
  </si>
  <si>
    <t>4.9. Учебные и внеучебные достижения лиц, обучающихся по программам дополнительного образования</t>
  </si>
  <si>
    <t>4.9.1. Удельный вес численности детей, принимавших участие в походах, экскурсиях и экспедициях, в общей   численности   детей   в   организациях,   осуществляющих   образовательную   деятельность   по дополнительным общеобразовательным программам, по мероприятиям:
походы; экскурсии;
экспедиции, проводимые в полевых условиях.
(Pi/Р) * 100, i = 1, 2, 3, где:</t>
  </si>
  <si>
    <t>Р   -  численность  детей,  обучающихся  по  дополнительным  общеобразовательным  программам  и
i
принимавших участие в мероприятии i:</t>
  </si>
  <si>
    <t>i = 1: походы;</t>
  </si>
  <si>
    <t>i = 2: экскурсии;</t>
  </si>
  <si>
    <t>i = 3: экспедиции, проводимые в полевых условиях;</t>
  </si>
  <si>
    <t>V. Дополнительная информация о системе образования</t>
  </si>
  <si>
    <t>6. Сведения об интеграции образования и науки, а также образования и сферы труда</t>
  </si>
  <si>
    <t>6.1. Интеграция образования и науки</t>
  </si>
  <si>
    <t>6.1.1. Удельный вес финансовых средств сектора общеобразовательных организаций и профессиональных образовательных организаций во внутренних затратах на внедрение и использование цифровых технологий.
((ВЗоо+ВЗпо)/ВЗ) * 100, где:</t>
  </si>
  <si>
    <t>ВЗоо - внутренние затраты на внедрение и использование цифровых технологий сектора общеобразовательных организаций;</t>
  </si>
  <si>
    <t>ВЗпо - внутренние затраты на внедрение и использование цифровых технологий сектора профессиональных образовательных организаций;</t>
  </si>
  <si>
    <t>ВЗ - внутренние затраты на внедрение и использование цифровых технологий.</t>
  </si>
  <si>
    <t>7. Сведения об интеграции российского образования с мировым образовательным пространством</t>
  </si>
  <si>
    <t>7.3. Информация об иностранных и (или) международных организациях, с которыми российскими образовательными организациями заключены договоры по вопросам образования и науки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</si>
</sst>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color theme="1"/>
      <name val="Times New Roman"/>
      <charset val="1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22272F"/>
      <name val="Times New Roman"/>
      <family val="1"/>
      <charset val="204"/>
    </font>
    <font>
      <i/>
      <sz val="12"/>
      <color rgb="FF22272F"/>
      <name val="Times New Roman"/>
      <family val="1"/>
      <charset val="204"/>
    </font>
    <font>
      <b/>
      <i/>
      <sz val="11"/>
      <color rgb="FF22272F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rgb="FF22272F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rgb="FF00B050"/>
      <name val="Times New Roman"/>
      <family val="1"/>
      <charset val="204"/>
    </font>
    <font>
      <b/>
      <sz val="14"/>
      <color theme="3"/>
      <name val="Times New Roman"/>
      <family val="1"/>
      <charset val="204"/>
    </font>
    <font>
      <b/>
      <sz val="24"/>
      <color theme="3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26282D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26282D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i/>
      <sz val="11"/>
      <color rgb="FF0000FF"/>
      <name val="Times New Roman"/>
      <family val="1"/>
      <charset val="204"/>
    </font>
    <font>
      <i/>
      <vertAlign val="subscript"/>
      <sz val="11"/>
      <name val="Times New Roman"/>
      <family val="1"/>
      <charset val="204"/>
    </font>
    <font>
      <i/>
      <vertAlign val="superscript"/>
      <sz val="1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rgb="FF26282D"/>
      <name val="Times New Roman"/>
      <family val="1"/>
      <charset val="204"/>
    </font>
    <font>
      <b/>
      <sz val="11"/>
      <color rgb="FF26282D"/>
      <name val="Arial"/>
      <family val="2"/>
      <charset val="204"/>
    </font>
    <font>
      <vertAlign val="subscript"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vertAlign val="subscript"/>
      <sz val="11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vertAlign val="superscript"/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6" tint="0.39979247413556324"/>
        <bgColor rgb="FFD7E4BD"/>
      </patternFill>
    </fill>
    <fill>
      <patternFill patternType="solid">
        <fgColor theme="6" tint="0.59978026673177287"/>
        <bgColor rgb="FFC3D69B"/>
      </patternFill>
    </fill>
    <fill>
      <patternFill patternType="solid">
        <fgColor theme="8" tint="0.59978026673177287"/>
        <bgColor rgb="FFC6D9F1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4" tint="0.59978026673177287"/>
        <bgColor rgb="FFC6D9F1"/>
      </patternFill>
    </fill>
    <fill>
      <patternFill patternType="solid">
        <fgColor rgb="FF92D050"/>
        <bgColor rgb="FFC3D69B"/>
      </patternFill>
    </fill>
    <fill>
      <patternFill patternType="solid">
        <fgColor rgb="FF00B0F0"/>
        <bgColor rgb="FF33CCCC"/>
      </patternFill>
    </fill>
    <fill>
      <patternFill patternType="solid">
        <fgColor theme="7" tint="0.59978026673177287"/>
        <bgColor rgb="FFB9CDE5"/>
      </patternFill>
    </fill>
    <fill>
      <patternFill patternType="solid">
        <fgColor rgb="FFFFC000"/>
        <bgColor rgb="FFFF9900"/>
      </patternFill>
    </fill>
    <fill>
      <patternFill patternType="solid">
        <fgColor theme="3" tint="0.79979857783745845"/>
        <bgColor rgb="FFB7DEE8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90">
    <xf numFmtId="0" fontId="0" fillId="0" borderId="0" xfId="0"/>
    <xf numFmtId="0" fontId="23" fillId="3" borderId="8" xfId="0" applyFont="1" applyFill="1" applyBorder="1" applyAlignment="1" applyProtection="1">
      <alignment horizontal="center" vertical="center" wrapText="1"/>
      <protection locked="0"/>
    </xf>
    <xf numFmtId="0" fontId="22" fillId="7" borderId="6" xfId="0" applyFont="1" applyFill="1" applyBorder="1" applyAlignment="1">
      <alignment horizontal="right" vertical="top"/>
    </xf>
    <xf numFmtId="0" fontId="18" fillId="0" borderId="5" xfId="0" applyFont="1" applyBorder="1" applyAlignment="1" applyProtection="1">
      <alignment horizontal="center" vertical="top"/>
      <protection locked="0"/>
    </xf>
    <xf numFmtId="0" fontId="21" fillId="3" borderId="4" xfId="0" applyFont="1" applyFill="1" applyBorder="1" applyAlignment="1" applyProtection="1">
      <alignment horizontal="center" vertical="center"/>
      <protection locked="0"/>
    </xf>
    <xf numFmtId="0" fontId="23" fillId="4" borderId="4" xfId="0" applyFont="1" applyFill="1" applyBorder="1" applyAlignment="1">
      <alignment horizontal="left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3" borderId="4" xfId="0" applyFont="1" applyFill="1" applyBorder="1" applyAlignment="1" applyProtection="1">
      <alignment horizontal="center" vertical="center" wrapText="1"/>
      <protection locked="0"/>
    </xf>
    <xf numFmtId="0" fontId="23" fillId="3" borderId="4" xfId="0" applyFont="1" applyFill="1" applyBorder="1" applyAlignment="1" applyProtection="1">
      <alignment horizontal="center" vertical="center"/>
      <protection locked="0"/>
    </xf>
    <xf numFmtId="0" fontId="22" fillId="4" borderId="6" xfId="0" applyFont="1" applyFill="1" applyBorder="1" applyAlignment="1">
      <alignment horizontal="right" vertical="top" wrapText="1"/>
    </xf>
    <xf numFmtId="0" fontId="18" fillId="0" borderId="0" xfId="0" applyFont="1" applyBorder="1" applyAlignment="1" applyProtection="1">
      <alignment horizontal="center" vertical="top"/>
      <protection locked="0"/>
    </xf>
    <xf numFmtId="0" fontId="21" fillId="3" borderId="5" xfId="2" applyFont="1" applyFill="1" applyBorder="1" applyAlignment="1" applyProtection="1">
      <alignment horizontal="center" vertical="center"/>
      <protection locked="0"/>
    </xf>
    <xf numFmtId="0" fontId="20" fillId="3" borderId="4" xfId="0" applyFont="1" applyFill="1" applyBorder="1" applyAlignment="1" applyProtection="1">
      <alignment horizontal="center" vertical="center"/>
      <protection locked="0"/>
    </xf>
    <xf numFmtId="0" fontId="19" fillId="0" borderId="4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3" fillId="0" borderId="0" xfId="3" applyFont="1" applyAlignment="1">
      <alignment horizontal="center" vertical="center" wrapText="1"/>
    </xf>
    <xf numFmtId="0" fontId="4" fillId="0" borderId="0" xfId="3" applyFont="1" applyAlignment="1">
      <alignment vertical="center" wrapText="1"/>
    </xf>
    <xf numFmtId="0" fontId="6" fillId="0" borderId="0" xfId="3" applyFont="1"/>
    <xf numFmtId="0" fontId="7" fillId="0" borderId="0" xfId="3" applyFont="1"/>
    <xf numFmtId="0" fontId="7" fillId="0" borderId="0" xfId="3" applyFont="1" applyAlignment="1">
      <alignment wrapText="1"/>
    </xf>
    <xf numFmtId="0" fontId="9" fillId="0" borderId="0" xfId="3" applyFont="1"/>
    <xf numFmtId="0" fontId="10" fillId="2" borderId="0" xfId="0" applyFont="1" applyFill="1"/>
    <xf numFmtId="0" fontId="11" fillId="2" borderId="0" xfId="0" applyFont="1" applyFill="1"/>
    <xf numFmtId="0" fontId="13" fillId="0" borderId="1" xfId="3" applyFont="1" applyBorder="1" applyAlignment="1">
      <alignment horizontal="center"/>
    </xf>
    <xf numFmtId="0" fontId="14" fillId="0" borderId="2" xfId="3" applyFont="1" applyBorder="1" applyAlignment="1">
      <alignment horizontal="center" vertical="center" wrapText="1"/>
    </xf>
    <xf numFmtId="0" fontId="15" fillId="0" borderId="2" xfId="3" applyFont="1" applyBorder="1" applyAlignment="1">
      <alignment horizontal="center" vertical="center" wrapText="1"/>
    </xf>
    <xf numFmtId="0" fontId="16" fillId="0" borderId="2" xfId="3" applyFont="1" applyBorder="1" applyAlignment="1">
      <alignment horizontal="center" vertical="center" wrapText="1"/>
    </xf>
    <xf numFmtId="0" fontId="17" fillId="0" borderId="3" xfId="3" applyFont="1" applyBorder="1" applyAlignment="1">
      <alignment horizontal="center"/>
    </xf>
    <xf numFmtId="0" fontId="18" fillId="0" borderId="0" xfId="3" applyFont="1"/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8" fillId="0" borderId="0" xfId="0" applyFont="1"/>
    <xf numFmtId="0" fontId="21" fillId="3" borderId="5" xfId="2" applyFont="1" applyFill="1" applyBorder="1" applyAlignment="1" applyProtection="1">
      <alignment horizontal="center" vertical="center"/>
      <protection locked="0"/>
    </xf>
    <xf numFmtId="0" fontId="23" fillId="4" borderId="7" xfId="0" applyFont="1" applyFill="1" applyBorder="1" applyAlignment="1" applyProtection="1">
      <alignment horizontal="center" vertical="center"/>
      <protection locked="0"/>
    </xf>
    <xf numFmtId="0" fontId="24" fillId="0" borderId="0" xfId="0" applyFont="1" applyAlignment="1">
      <alignment vertical="center"/>
    </xf>
    <xf numFmtId="0" fontId="23" fillId="4" borderId="7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vertical="center" wrapText="1"/>
    </xf>
    <xf numFmtId="0" fontId="23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vertical="top" wrapText="1"/>
    </xf>
    <xf numFmtId="0" fontId="23" fillId="4" borderId="4" xfId="0" applyFont="1" applyFill="1" applyBorder="1" applyAlignment="1">
      <alignment horizontal="center" vertical="top" wrapText="1"/>
    </xf>
    <xf numFmtId="0" fontId="23" fillId="4" borderId="4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vertical="top" wrapText="1"/>
    </xf>
    <xf numFmtId="0" fontId="26" fillId="4" borderId="4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vertical="top" wrapText="1"/>
    </xf>
    <xf numFmtId="0" fontId="18" fillId="4" borderId="4" xfId="0" applyFont="1" applyFill="1" applyBorder="1" applyAlignment="1">
      <alignment horizontal="center" vertical="center" wrapText="1"/>
    </xf>
    <xf numFmtId="2" fontId="26" fillId="4" borderId="4" xfId="0" applyNumberFormat="1" applyFont="1" applyFill="1" applyBorder="1" applyAlignment="1">
      <alignment horizontal="center" vertical="center" wrapText="1"/>
    </xf>
    <xf numFmtId="0" fontId="27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/>
    </xf>
    <xf numFmtId="0" fontId="27" fillId="0" borderId="4" xfId="0" applyFont="1" applyBorder="1" applyAlignment="1">
      <alignment horizontal="center" vertical="center" wrapText="1"/>
    </xf>
    <xf numFmtId="0" fontId="27" fillId="2" borderId="4" xfId="0" applyFont="1" applyFill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>
      <alignment horizontal="center" vertical="top"/>
    </xf>
    <xf numFmtId="0" fontId="26" fillId="0" borderId="4" xfId="0" applyFont="1" applyBorder="1" applyAlignment="1">
      <alignment horizontal="center" vertical="top" wrapText="1"/>
    </xf>
    <xf numFmtId="0" fontId="26" fillId="2" borderId="4" xfId="0" applyFont="1" applyFill="1" applyBorder="1" applyAlignment="1" applyProtection="1">
      <alignment horizontal="center" vertical="center" wrapText="1"/>
      <protection locked="0"/>
    </xf>
    <xf numFmtId="0" fontId="27" fillId="6" borderId="4" xfId="0" applyFont="1" applyFill="1" applyBorder="1" applyAlignment="1">
      <alignment vertical="top" wrapText="1"/>
    </xf>
    <xf numFmtId="0" fontId="26" fillId="6" borderId="4" xfId="0" applyFont="1" applyFill="1" applyBorder="1" applyAlignment="1">
      <alignment horizontal="center" vertical="center" wrapText="1"/>
    </xf>
    <xf numFmtId="0" fontId="27" fillId="6" borderId="4" xfId="0" applyFont="1" applyFill="1" applyBorder="1" applyAlignment="1">
      <alignment horizontal="center" vertical="center" wrapText="1"/>
    </xf>
    <xf numFmtId="0" fontId="27" fillId="0" borderId="4" xfId="0" applyFont="1" applyBorder="1" applyAlignment="1">
      <alignment vertical="center" wrapText="1"/>
    </xf>
    <xf numFmtId="0" fontId="26" fillId="0" borderId="4" xfId="0" applyFont="1" applyBorder="1" applyAlignment="1">
      <alignment vertical="center" wrapText="1"/>
    </xf>
    <xf numFmtId="0" fontId="26" fillId="0" borderId="0" xfId="0" applyFont="1" applyAlignment="1">
      <alignment vertical="center" wrapText="1"/>
    </xf>
    <xf numFmtId="0" fontId="26" fillId="0" borderId="4" xfId="0" applyFont="1" applyBorder="1" applyAlignment="1">
      <alignment horizontal="center" vertical="center" wrapText="1"/>
    </xf>
    <xf numFmtId="0" fontId="27" fillId="4" borderId="4" xfId="0" applyFont="1" applyFill="1" applyBorder="1" applyAlignment="1">
      <alignment vertical="top" wrapText="1"/>
    </xf>
    <xf numFmtId="0" fontId="26" fillId="6" borderId="4" xfId="0" applyFont="1" applyFill="1" applyBorder="1" applyAlignment="1">
      <alignment horizontal="center" vertical="top" wrapText="1"/>
    </xf>
    <xf numFmtId="0" fontId="27" fillId="6" borderId="4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left" vertical="center" wrapText="1"/>
    </xf>
    <xf numFmtId="0" fontId="27" fillId="6" borderId="4" xfId="0" applyFont="1" applyFill="1" applyBorder="1" applyAlignment="1">
      <alignment horizontal="left" vertical="top" wrapText="1"/>
    </xf>
    <xf numFmtId="0" fontId="27" fillId="6" borderId="8" xfId="0" applyFont="1" applyFill="1" applyBorder="1" applyAlignment="1">
      <alignment vertical="top" wrapText="1"/>
    </xf>
    <xf numFmtId="0" fontId="26" fillId="6" borderId="8" xfId="0" applyFont="1" applyFill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6" fillId="2" borderId="8" xfId="0" applyFont="1" applyFill="1" applyBorder="1" applyAlignment="1" applyProtection="1">
      <alignment horizontal="center" vertical="center" wrapText="1"/>
      <protection locked="0"/>
    </xf>
    <xf numFmtId="0" fontId="18" fillId="4" borderId="4" xfId="0" applyFont="1" applyFill="1" applyBorder="1" applyAlignment="1">
      <alignment horizontal="center" vertical="center"/>
    </xf>
    <xf numFmtId="0" fontId="27" fillId="4" borderId="4" xfId="0" applyFont="1" applyFill="1" applyBorder="1" applyAlignment="1">
      <alignment horizontal="left" vertical="center" wrapText="1"/>
    </xf>
    <xf numFmtId="0" fontId="27" fillId="4" borderId="4" xfId="0" applyFont="1" applyFill="1" applyBorder="1" applyAlignment="1">
      <alignment horizontal="center" vertical="center" wrapText="1"/>
    </xf>
    <xf numFmtId="0" fontId="31" fillId="4" borderId="4" xfId="0" applyFont="1" applyFill="1" applyBorder="1" applyAlignment="1">
      <alignment horizontal="left" vertical="center" wrapText="1"/>
    </xf>
    <xf numFmtId="0" fontId="31" fillId="4" borderId="4" xfId="0" applyFont="1" applyFill="1" applyBorder="1" applyAlignment="1">
      <alignment vertical="top" wrapText="1"/>
    </xf>
    <xf numFmtId="0" fontId="27" fillId="0" borderId="4" xfId="0" applyFont="1" applyBorder="1" applyAlignment="1">
      <alignment horizontal="left" vertical="center" wrapText="1"/>
    </xf>
    <xf numFmtId="0" fontId="18" fillId="4" borderId="4" xfId="0" applyFont="1" applyFill="1" applyBorder="1" applyAlignment="1">
      <alignment horizontal="center" vertical="top"/>
    </xf>
    <xf numFmtId="0" fontId="31" fillId="0" borderId="0" xfId="0" applyFont="1" applyAlignment="1">
      <alignment vertical="center" wrapText="1"/>
    </xf>
    <xf numFmtId="0" fontId="23" fillId="4" borderId="9" xfId="0" applyFont="1" applyFill="1" applyBorder="1" applyAlignment="1">
      <alignment vertical="top" wrapText="1"/>
    </xf>
    <xf numFmtId="0" fontId="26" fillId="4" borderId="9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27" fillId="6" borderId="4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 applyProtection="1">
      <alignment horizontal="center" vertical="center" wrapText="1"/>
      <protection locked="0"/>
    </xf>
    <xf numFmtId="0" fontId="26" fillId="4" borderId="4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top" wrapText="1"/>
    </xf>
    <xf numFmtId="0" fontId="18" fillId="2" borderId="4" xfId="0" applyFont="1" applyFill="1" applyBorder="1" applyAlignment="1" applyProtection="1">
      <alignment horizontal="center" vertical="center"/>
      <protection locked="0"/>
    </xf>
    <xf numFmtId="0" fontId="21" fillId="3" borderId="4" xfId="0" applyFont="1" applyFill="1" applyBorder="1" applyAlignment="1" applyProtection="1">
      <alignment horizontal="center" vertical="center"/>
      <protection locked="0"/>
    </xf>
    <xf numFmtId="0" fontId="23" fillId="7" borderId="7" xfId="0" applyFont="1" applyFill="1" applyBorder="1" applyAlignment="1" applyProtection="1">
      <alignment horizontal="center" vertical="center"/>
      <protection locked="0"/>
    </xf>
    <xf numFmtId="0" fontId="23" fillId="7" borderId="10" xfId="0" applyFont="1" applyFill="1" applyBorder="1" applyAlignment="1" applyProtection="1">
      <alignment horizontal="center" vertical="center"/>
      <protection locked="0"/>
    </xf>
    <xf numFmtId="0" fontId="23" fillId="7" borderId="4" xfId="0" applyFont="1" applyFill="1" applyBorder="1" applyAlignment="1">
      <alignment horizontal="center" vertical="center" wrapText="1"/>
    </xf>
    <xf numFmtId="0" fontId="25" fillId="7" borderId="4" xfId="0" applyFont="1" applyFill="1" applyBorder="1" applyAlignment="1">
      <alignment vertical="top" wrapText="1"/>
    </xf>
    <xf numFmtId="0" fontId="23" fillId="7" borderId="4" xfId="0" applyFont="1" applyFill="1" applyBorder="1" applyAlignment="1">
      <alignment vertical="top" wrapText="1"/>
    </xf>
    <xf numFmtId="0" fontId="26" fillId="7" borderId="4" xfId="0" applyFont="1" applyFill="1" applyBorder="1" applyAlignment="1">
      <alignment horizontal="center" vertical="center" wrapText="1"/>
    </xf>
    <xf numFmtId="0" fontId="26" fillId="7" borderId="4" xfId="0" applyFont="1" applyFill="1" applyBorder="1" applyAlignment="1">
      <alignment vertical="top" wrapText="1"/>
    </xf>
    <xf numFmtId="0" fontId="26" fillId="3" borderId="4" xfId="0" applyFont="1" applyFill="1" applyBorder="1" applyAlignment="1" applyProtection="1">
      <alignment horizontal="center" vertical="center" wrapText="1"/>
      <protection locked="0"/>
    </xf>
    <xf numFmtId="0" fontId="32" fillId="7" borderId="4" xfId="0" applyFont="1" applyFill="1" applyBorder="1" applyAlignment="1">
      <alignment vertical="top" wrapText="1"/>
    </xf>
    <xf numFmtId="0" fontId="33" fillId="0" borderId="4" xfId="0" applyFont="1" applyBorder="1" applyAlignment="1">
      <alignment vertical="center" wrapText="1"/>
    </xf>
    <xf numFmtId="0" fontId="27" fillId="3" borderId="4" xfId="0" applyFont="1" applyFill="1" applyBorder="1" applyAlignment="1" applyProtection="1">
      <alignment horizontal="center" vertical="center" wrapText="1"/>
      <protection locked="0"/>
    </xf>
    <xf numFmtId="0" fontId="18" fillId="7" borderId="4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vertical="top" wrapText="1"/>
    </xf>
    <xf numFmtId="0" fontId="27" fillId="7" borderId="4" xfId="0" applyFont="1" applyFill="1" applyBorder="1" applyAlignment="1">
      <alignment vertical="top" wrapText="1"/>
    </xf>
    <xf numFmtId="0" fontId="18" fillId="7" borderId="4" xfId="0" applyFont="1" applyFill="1" applyBorder="1" applyAlignment="1">
      <alignment vertical="top" wrapText="1"/>
    </xf>
    <xf numFmtId="0" fontId="18" fillId="7" borderId="0" xfId="0" applyFont="1" applyFill="1" applyAlignment="1">
      <alignment horizontal="center" vertical="center"/>
    </xf>
    <xf numFmtId="0" fontId="27" fillId="3" borderId="4" xfId="0" applyFont="1" applyFill="1" applyBorder="1" applyAlignment="1" applyProtection="1">
      <alignment vertical="center" wrapText="1"/>
      <protection locked="0"/>
    </xf>
    <xf numFmtId="0" fontId="27" fillId="7" borderId="4" xfId="0" applyFont="1" applyFill="1" applyBorder="1" applyAlignment="1">
      <alignment vertical="center" wrapText="1"/>
    </xf>
    <xf numFmtId="0" fontId="26" fillId="3" borderId="4" xfId="0" applyFont="1" applyFill="1" applyBorder="1" applyAlignment="1" applyProtection="1">
      <alignment vertical="center" wrapText="1"/>
      <protection locked="0"/>
    </xf>
    <xf numFmtId="0" fontId="34" fillId="0" borderId="4" xfId="0" applyFont="1" applyBorder="1" applyAlignment="1">
      <alignment vertical="center" wrapText="1"/>
    </xf>
    <xf numFmtId="0" fontId="30" fillId="7" borderId="4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7" borderId="4" xfId="0" applyFont="1" applyFill="1" applyBorder="1" applyAlignment="1">
      <alignment horizontal="center" vertical="center"/>
    </xf>
    <xf numFmtId="0" fontId="23" fillId="0" borderId="8" xfId="0" applyFont="1" applyBorder="1" applyAlignment="1">
      <alignment vertical="center" wrapText="1"/>
    </xf>
    <xf numFmtId="0" fontId="24" fillId="0" borderId="4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5" fillId="4" borderId="4" xfId="0" applyFont="1" applyFill="1" applyBorder="1" applyAlignment="1">
      <alignment vertical="top" wrapText="1"/>
    </xf>
    <xf numFmtId="0" fontId="23" fillId="4" borderId="4" xfId="0" applyFont="1" applyFill="1" applyBorder="1" applyAlignment="1" applyProtection="1">
      <alignment horizontal="center" vertical="center" wrapText="1"/>
    </xf>
    <xf numFmtId="0" fontId="26" fillId="4" borderId="4" xfId="0" applyFont="1" applyFill="1" applyBorder="1" applyAlignment="1" applyProtection="1">
      <alignment horizontal="center" vertical="center" wrapText="1"/>
    </xf>
    <xf numFmtId="0" fontId="27" fillId="0" borderId="7" xfId="0" applyFont="1" applyBorder="1" applyAlignment="1">
      <alignment vertical="center" wrapText="1"/>
    </xf>
    <xf numFmtId="0" fontId="27" fillId="4" borderId="4" xfId="0" applyFont="1" applyFill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18" fillId="4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18" fillId="4" borderId="4" xfId="0" applyFont="1" applyFill="1" applyBorder="1" applyAlignment="1" applyProtection="1">
      <alignment horizontal="center" vertical="center" wrapText="1"/>
    </xf>
    <xf numFmtId="0" fontId="18" fillId="6" borderId="4" xfId="0" applyFont="1" applyFill="1" applyBorder="1" applyAlignment="1">
      <alignment horizontal="center" vertical="center"/>
    </xf>
    <xf numFmtId="0" fontId="26" fillId="6" borderId="4" xfId="0" applyFont="1" applyFill="1" applyBorder="1" applyAlignment="1">
      <alignment vertical="top" wrapText="1"/>
    </xf>
    <xf numFmtId="0" fontId="24" fillId="4" borderId="0" xfId="0" applyFont="1" applyFill="1" applyAlignment="1">
      <alignment horizontal="center" vertical="center" wrapText="1"/>
    </xf>
    <xf numFmtId="0" fontId="26" fillId="4" borderId="8" xfId="0" applyFont="1" applyFill="1" applyBorder="1" applyAlignment="1">
      <alignment vertical="top" wrapText="1"/>
    </xf>
    <xf numFmtId="0" fontId="26" fillId="6" borderId="8" xfId="0" applyFont="1" applyFill="1" applyBorder="1" applyAlignment="1">
      <alignment vertical="top" wrapText="1"/>
    </xf>
    <xf numFmtId="0" fontId="26" fillId="6" borderId="11" xfId="0" applyFont="1" applyFill="1" applyBorder="1" applyAlignment="1">
      <alignment horizontal="center" vertical="center" wrapText="1"/>
    </xf>
    <xf numFmtId="0" fontId="26" fillId="4" borderId="9" xfId="0" applyFont="1" applyFill="1" applyBorder="1" applyAlignment="1">
      <alignment vertical="top" wrapText="1"/>
    </xf>
    <xf numFmtId="0" fontId="26" fillId="0" borderId="8" xfId="0" applyFont="1" applyBorder="1" applyAlignment="1">
      <alignment vertical="top" wrapText="1"/>
    </xf>
    <xf numFmtId="0" fontId="26" fillId="0" borderId="1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26" fillId="4" borderId="11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top"/>
    </xf>
    <xf numFmtId="0" fontId="26" fillId="0" borderId="0" xfId="0" applyFont="1" applyAlignment="1">
      <alignment horizontal="left" vertical="center"/>
    </xf>
    <xf numFmtId="0" fontId="37" fillId="0" borderId="0" xfId="0" applyFont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0" fontId="26" fillId="0" borderId="13" xfId="0" applyFont="1" applyBorder="1" applyAlignment="1">
      <alignment horizontal="left" vertical="center" wrapText="1"/>
    </xf>
    <xf numFmtId="0" fontId="26" fillId="0" borderId="13" xfId="0" applyFont="1" applyBorder="1" applyAlignment="1">
      <alignment horizontal="left" vertical="center"/>
    </xf>
    <xf numFmtId="0" fontId="26" fillId="0" borderId="12" xfId="0" applyFont="1" applyBorder="1" applyAlignment="1">
      <alignment horizontal="left" vertical="center"/>
    </xf>
    <xf numFmtId="0" fontId="23" fillId="6" borderId="0" xfId="0" applyFont="1" applyFill="1" applyAlignment="1">
      <alignment horizontal="left" vertical="center"/>
    </xf>
    <xf numFmtId="0" fontId="26" fillId="0" borderId="16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2" fillId="4" borderId="6" xfId="0" applyFont="1" applyFill="1" applyBorder="1" applyAlignment="1">
      <alignment horizontal="right" vertical="top"/>
    </xf>
    <xf numFmtId="0" fontId="36" fillId="0" borderId="12" xfId="0" applyFont="1" applyBorder="1" applyAlignment="1">
      <alignment horizontal="center" vertical="center" wrapText="1"/>
    </xf>
    <xf numFmtId="0" fontId="38" fillId="8" borderId="4" xfId="0" applyFont="1" applyFill="1" applyBorder="1" applyAlignment="1">
      <alignment horizontal="left" vertical="center" wrapText="1"/>
    </xf>
    <xf numFmtId="0" fontId="38" fillId="8" borderId="8" xfId="0" applyFont="1" applyFill="1" applyBorder="1" applyAlignment="1">
      <alignment horizontal="left" vertical="center" wrapText="1"/>
    </xf>
    <xf numFmtId="0" fontId="23" fillId="8" borderId="4" xfId="0" applyFont="1" applyFill="1" applyBorder="1" applyAlignment="1">
      <alignment horizontal="left" vertical="center" wrapText="1"/>
    </xf>
    <xf numFmtId="0" fontId="26" fillId="5" borderId="0" xfId="0" applyFont="1" applyFill="1" applyBorder="1" applyAlignment="1">
      <alignment horizontal="left" vertical="center" wrapText="1"/>
    </xf>
    <xf numFmtId="0" fontId="26" fillId="5" borderId="14" xfId="0" applyFont="1" applyFill="1" applyBorder="1" applyAlignment="1">
      <alignment horizontal="left" vertical="center" wrapText="1"/>
    </xf>
    <xf numFmtId="0" fontId="39" fillId="0" borderId="0" xfId="0" applyFont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5" borderId="8" xfId="0" applyFont="1" applyFill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42" fillId="0" borderId="14" xfId="0" applyFont="1" applyBorder="1" applyAlignment="1">
      <alignment horizontal="left" vertical="center" wrapText="1"/>
    </xf>
    <xf numFmtId="0" fontId="26" fillId="5" borderId="15" xfId="0" applyFont="1" applyFill="1" applyBorder="1" applyAlignment="1">
      <alignment horizontal="left" vertical="center" wrapText="1"/>
    </xf>
    <xf numFmtId="0" fontId="26" fillId="0" borderId="12" xfId="0" applyFont="1" applyBorder="1" applyAlignment="1">
      <alignment horizontal="left" vertical="center" wrapText="1"/>
    </xf>
    <xf numFmtId="0" fontId="38" fillId="9" borderId="4" xfId="0" applyFont="1" applyFill="1" applyBorder="1" applyAlignment="1">
      <alignment horizontal="left" vertical="center" wrapText="1"/>
    </xf>
    <xf numFmtId="0" fontId="23" fillId="9" borderId="4" xfId="0" applyFont="1" applyFill="1" applyBorder="1" applyAlignment="1">
      <alignment horizontal="left" vertical="center" wrapText="1"/>
    </xf>
    <xf numFmtId="0" fontId="26" fillId="10" borderId="8" xfId="0" applyFont="1" applyFill="1" applyBorder="1" applyAlignment="1">
      <alignment horizontal="left" vertical="center" wrapText="1"/>
    </xf>
    <xf numFmtId="0" fontId="26" fillId="10" borderId="15" xfId="0" applyFont="1" applyFill="1" applyBorder="1" applyAlignment="1">
      <alignment horizontal="left" vertical="center" wrapText="1"/>
    </xf>
    <xf numFmtId="0" fontId="32" fillId="10" borderId="8" xfId="0" applyFont="1" applyFill="1" applyBorder="1" applyAlignment="1">
      <alignment horizontal="left" vertical="center" wrapText="1"/>
    </xf>
    <xf numFmtId="0" fontId="32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43" fillId="0" borderId="0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left" vertical="center" wrapText="1"/>
    </xf>
    <xf numFmtId="0" fontId="46" fillId="10" borderId="15" xfId="0" applyFont="1" applyFill="1" applyBorder="1" applyAlignment="1">
      <alignment horizontal="left" vertical="center" wrapText="1"/>
    </xf>
    <xf numFmtId="0" fontId="32" fillId="10" borderId="0" xfId="0" applyFont="1" applyFill="1" applyBorder="1" applyAlignment="1">
      <alignment horizontal="left" vertical="center" wrapText="1"/>
    </xf>
    <xf numFmtId="0" fontId="32" fillId="0" borderId="14" xfId="0" applyFont="1" applyBorder="1" applyAlignment="1">
      <alignment horizontal="left" vertical="center" wrapText="1"/>
    </xf>
    <xf numFmtId="0" fontId="26" fillId="10" borderId="0" xfId="0" applyFont="1" applyFill="1" applyBorder="1" applyAlignment="1">
      <alignment horizontal="left" vertical="center" wrapText="1"/>
    </xf>
    <xf numFmtId="0" fontId="26" fillId="10" borderId="14" xfId="0" applyFont="1" applyFill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38" fillId="11" borderId="4" xfId="0" applyFont="1" applyFill="1" applyBorder="1" applyAlignment="1">
      <alignment horizontal="left" vertical="center" wrapText="1"/>
    </xf>
    <xf numFmtId="0" fontId="23" fillId="11" borderId="4" xfId="0" applyFont="1" applyFill="1" applyBorder="1" applyAlignment="1">
      <alignment horizontal="left" vertical="center" wrapText="1"/>
    </xf>
    <xf numFmtId="0" fontId="26" fillId="12" borderId="4" xfId="0" applyFont="1" applyFill="1" applyBorder="1" applyAlignment="1">
      <alignment horizontal="left" vertical="center" wrapText="1"/>
    </xf>
    <xf numFmtId="0" fontId="26" fillId="12" borderId="8" xfId="0" applyFont="1" applyFill="1" applyBorder="1" applyAlignment="1">
      <alignment horizontal="left" vertical="center" wrapText="1"/>
    </xf>
    <xf numFmtId="0" fontId="26" fillId="12" borderId="9" xfId="0" applyFont="1" applyFill="1" applyBorder="1" applyAlignment="1">
      <alignment horizontal="left" vertical="center" wrapText="1"/>
    </xf>
    <xf numFmtId="0" fontId="26" fillId="0" borderId="8" xfId="0" applyFont="1" applyBorder="1" applyAlignment="1">
      <alignment horizontal="left" vertical="center" wrapText="1"/>
    </xf>
    <xf numFmtId="0" fontId="38" fillId="5" borderId="4" xfId="0" applyFont="1" applyFill="1" applyBorder="1" applyAlignment="1">
      <alignment horizontal="left" vertical="center" wrapText="1"/>
    </xf>
    <xf numFmtId="0" fontId="23" fillId="5" borderId="4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1" xr:uid="{00000000-0005-0000-0000-000006000000}"/>
    <cellStyle name="Обычный 3" xfId="2" xr:uid="{00000000-0005-0000-0000-000007000000}"/>
    <cellStyle name="Обычный 4" xfId="3" xr:uid="{00000000-0005-0000-0000-000008000000}"/>
    <cellStyle name="Обычный 4 2" xfId="4" xr:uid="{00000000-0005-0000-0000-000009000000}"/>
    <cellStyle name="Обычный 5" xfId="5" xr:uid="{00000000-0005-0000-0000-00000A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9999FF"/>
      <rgbColor rgb="FF993366"/>
      <rgbColor rgb="FFFFFFCC"/>
      <rgbColor rgb="FFB7DEE8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D7E4BD"/>
      <rgbColor rgb="FFFFFF99"/>
      <rgbColor rgb="FFB9CDE5"/>
      <rgbColor rgb="FFFF99CC"/>
      <rgbColor rgb="FFCC99FF"/>
      <rgbColor rgb="FFC3D69B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00B050"/>
      <rgbColor rgb="FF003300"/>
      <rgbColor rgb="FF22272F"/>
      <rgbColor rgb="FF993300"/>
      <rgbColor rgb="FF993366"/>
      <rgbColor rgb="FF1F497D"/>
      <rgbColor rgb="FF2628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1440</xdr:colOff>
      <xdr:row>302</xdr:row>
      <xdr:rowOff>0</xdr:rowOff>
    </xdr:from>
    <xdr:to>
      <xdr:col>0</xdr:col>
      <xdr:colOff>6119640</xdr:colOff>
      <xdr:row>302</xdr:row>
      <xdr:rowOff>360</xdr:rowOff>
    </xdr:to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440" y="14817996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1440</xdr:colOff>
      <xdr:row>302</xdr:row>
      <xdr:rowOff>0</xdr:rowOff>
    </xdr:from>
    <xdr:to>
      <xdr:col>0</xdr:col>
      <xdr:colOff>6119640</xdr:colOff>
      <xdr:row>302</xdr:row>
      <xdr:rowOff>360</xdr:rowOff>
    </xdr:to>
    <xdr:sp macro="" textlink="">
      <xdr:nvSpPr>
        <xdr:cNvPr id="3" name="Shape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440" y="14817996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1440</xdr:colOff>
      <xdr:row>302</xdr:row>
      <xdr:rowOff>0</xdr:rowOff>
    </xdr:from>
    <xdr:to>
      <xdr:col>0</xdr:col>
      <xdr:colOff>6119640</xdr:colOff>
      <xdr:row>302</xdr:row>
      <xdr:rowOff>360</xdr:rowOff>
    </xdr:to>
    <xdr:sp macro="" textlink="">
      <xdr:nvSpPr>
        <xdr:cNvPr id="4" name="Shape 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440" y="14817996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1440</xdr:colOff>
      <xdr:row>302</xdr:row>
      <xdr:rowOff>0</xdr:rowOff>
    </xdr:from>
    <xdr:to>
      <xdr:col>0</xdr:col>
      <xdr:colOff>6119640</xdr:colOff>
      <xdr:row>302</xdr:row>
      <xdr:rowOff>360</xdr:rowOff>
    </xdr:to>
    <xdr:sp macro="" textlink="">
      <xdr:nvSpPr>
        <xdr:cNvPr id="5" name="Shape 8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440" y="14817996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1440</xdr:colOff>
      <xdr:row>302</xdr:row>
      <xdr:rowOff>0</xdr:rowOff>
    </xdr:from>
    <xdr:to>
      <xdr:col>0</xdr:col>
      <xdr:colOff>6119640</xdr:colOff>
      <xdr:row>302</xdr:row>
      <xdr:rowOff>360</xdr:rowOff>
    </xdr:to>
    <xdr:sp macro="" textlink="">
      <xdr:nvSpPr>
        <xdr:cNvPr id="6" name="Shape 9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440" y="14817996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1440</xdr:colOff>
      <xdr:row>302</xdr:row>
      <xdr:rowOff>0</xdr:rowOff>
    </xdr:from>
    <xdr:to>
      <xdr:col>0</xdr:col>
      <xdr:colOff>6119640</xdr:colOff>
      <xdr:row>302</xdr:row>
      <xdr:rowOff>360</xdr:rowOff>
    </xdr:to>
    <xdr:sp macro="" textlink="">
      <xdr:nvSpPr>
        <xdr:cNvPr id="7" name="Shape 10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440" y="14817996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302</xdr:row>
      <xdr:rowOff>0</xdr:rowOff>
    </xdr:from>
    <xdr:to>
      <xdr:col>0</xdr:col>
      <xdr:colOff>6118200</xdr:colOff>
      <xdr:row>302</xdr:row>
      <xdr:rowOff>360</xdr:rowOff>
    </xdr:to>
    <xdr:sp macro="" textlink="">
      <xdr:nvSpPr>
        <xdr:cNvPr id="8" name="Shape 1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0" y="14817996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302</xdr:row>
      <xdr:rowOff>0</xdr:rowOff>
    </xdr:from>
    <xdr:to>
      <xdr:col>0</xdr:col>
      <xdr:colOff>6118200</xdr:colOff>
      <xdr:row>302</xdr:row>
      <xdr:rowOff>360</xdr:rowOff>
    </xdr:to>
    <xdr:sp macro="" textlink="">
      <xdr:nvSpPr>
        <xdr:cNvPr id="9" name="Shape 1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0" y="14817996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302</xdr:row>
      <xdr:rowOff>0</xdr:rowOff>
    </xdr:from>
    <xdr:to>
      <xdr:col>0</xdr:col>
      <xdr:colOff>6118200</xdr:colOff>
      <xdr:row>302</xdr:row>
      <xdr:rowOff>360</xdr:rowOff>
    </xdr:to>
    <xdr:sp macro="" textlink="">
      <xdr:nvSpPr>
        <xdr:cNvPr id="10" name="Shape 1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0" y="14817996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302</xdr:row>
      <xdr:rowOff>0</xdr:rowOff>
    </xdr:from>
    <xdr:to>
      <xdr:col>0</xdr:col>
      <xdr:colOff>6118200</xdr:colOff>
      <xdr:row>302</xdr:row>
      <xdr:rowOff>360</xdr:rowOff>
    </xdr:to>
    <xdr:sp macro="" textlink="">
      <xdr:nvSpPr>
        <xdr:cNvPr id="11" name="Shape 14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0" y="14817996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beve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1440</xdr:colOff>
      <xdr:row>302</xdr:row>
      <xdr:rowOff>0</xdr:rowOff>
    </xdr:from>
    <xdr:to>
      <xdr:col>0</xdr:col>
      <xdr:colOff>6119640</xdr:colOff>
      <xdr:row>302</xdr:row>
      <xdr:rowOff>360</xdr:rowOff>
    </xdr:to>
    <xdr:sp macro="" textlink="">
      <xdr:nvSpPr>
        <xdr:cNvPr id="12" name="Shape 15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440" y="14817996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1440</xdr:colOff>
      <xdr:row>302</xdr:row>
      <xdr:rowOff>0</xdr:rowOff>
    </xdr:from>
    <xdr:to>
      <xdr:col>0</xdr:col>
      <xdr:colOff>6119640</xdr:colOff>
      <xdr:row>302</xdr:row>
      <xdr:rowOff>360</xdr:rowOff>
    </xdr:to>
    <xdr:sp macro="" textlink="">
      <xdr:nvSpPr>
        <xdr:cNvPr id="13" name="Shape 16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440" y="14817996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1440</xdr:colOff>
      <xdr:row>302</xdr:row>
      <xdr:rowOff>0</xdr:rowOff>
    </xdr:from>
    <xdr:to>
      <xdr:col>0</xdr:col>
      <xdr:colOff>6119640</xdr:colOff>
      <xdr:row>302</xdr:row>
      <xdr:rowOff>360</xdr:rowOff>
    </xdr:to>
    <xdr:sp macro="" textlink="">
      <xdr:nvSpPr>
        <xdr:cNvPr id="14" name="Shape 17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440" y="14817996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1440</xdr:colOff>
      <xdr:row>302</xdr:row>
      <xdr:rowOff>0</xdr:rowOff>
    </xdr:from>
    <xdr:to>
      <xdr:col>0</xdr:col>
      <xdr:colOff>6119640</xdr:colOff>
      <xdr:row>302</xdr:row>
      <xdr:rowOff>360</xdr:rowOff>
    </xdr:to>
    <xdr:sp macro="" textlink="">
      <xdr:nvSpPr>
        <xdr:cNvPr id="15" name="Shap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1440" y="14817996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1440</xdr:colOff>
      <xdr:row>266</xdr:row>
      <xdr:rowOff>0</xdr:rowOff>
    </xdr:from>
    <xdr:to>
      <xdr:col>0</xdr:col>
      <xdr:colOff>6119640</xdr:colOff>
      <xdr:row>266</xdr:row>
      <xdr:rowOff>360</xdr:rowOff>
    </xdr:to>
    <xdr:sp macro="" textlink="">
      <xdr:nvSpPr>
        <xdr:cNvPr id="14" name="Shape 5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1440" y="12967272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1440</xdr:colOff>
      <xdr:row>266</xdr:row>
      <xdr:rowOff>0</xdr:rowOff>
    </xdr:from>
    <xdr:to>
      <xdr:col>0</xdr:col>
      <xdr:colOff>6119640</xdr:colOff>
      <xdr:row>266</xdr:row>
      <xdr:rowOff>360</xdr:rowOff>
    </xdr:to>
    <xdr:sp macro="" textlink="">
      <xdr:nvSpPr>
        <xdr:cNvPr id="15" name="Shape 6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1440" y="12967272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1440</xdr:colOff>
      <xdr:row>266</xdr:row>
      <xdr:rowOff>0</xdr:rowOff>
    </xdr:from>
    <xdr:to>
      <xdr:col>0</xdr:col>
      <xdr:colOff>6119640</xdr:colOff>
      <xdr:row>266</xdr:row>
      <xdr:rowOff>360</xdr:rowOff>
    </xdr:to>
    <xdr:sp macro="" textlink="">
      <xdr:nvSpPr>
        <xdr:cNvPr id="16" name="Shape 7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1440" y="12967272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1440</xdr:colOff>
      <xdr:row>266</xdr:row>
      <xdr:rowOff>0</xdr:rowOff>
    </xdr:from>
    <xdr:to>
      <xdr:col>0</xdr:col>
      <xdr:colOff>6119640</xdr:colOff>
      <xdr:row>266</xdr:row>
      <xdr:rowOff>360</xdr:rowOff>
    </xdr:to>
    <xdr:sp macro="" textlink="">
      <xdr:nvSpPr>
        <xdr:cNvPr id="17" name="Shape 8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1440" y="12967272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1440</xdr:colOff>
      <xdr:row>266</xdr:row>
      <xdr:rowOff>0</xdr:rowOff>
    </xdr:from>
    <xdr:to>
      <xdr:col>0</xdr:col>
      <xdr:colOff>6119640</xdr:colOff>
      <xdr:row>266</xdr:row>
      <xdr:rowOff>360</xdr:rowOff>
    </xdr:to>
    <xdr:sp macro="" textlink="">
      <xdr:nvSpPr>
        <xdr:cNvPr id="18" name="Shape 9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1440" y="12967272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1440</xdr:colOff>
      <xdr:row>266</xdr:row>
      <xdr:rowOff>0</xdr:rowOff>
    </xdr:from>
    <xdr:to>
      <xdr:col>0</xdr:col>
      <xdr:colOff>6119640</xdr:colOff>
      <xdr:row>266</xdr:row>
      <xdr:rowOff>360</xdr:rowOff>
    </xdr:to>
    <xdr:sp macro="" textlink="">
      <xdr:nvSpPr>
        <xdr:cNvPr id="19" name="Shape 10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1440" y="12967272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266</xdr:row>
      <xdr:rowOff>0</xdr:rowOff>
    </xdr:from>
    <xdr:to>
      <xdr:col>0</xdr:col>
      <xdr:colOff>6118200</xdr:colOff>
      <xdr:row>266</xdr:row>
      <xdr:rowOff>360</xdr:rowOff>
    </xdr:to>
    <xdr:sp macro="" textlink="">
      <xdr:nvSpPr>
        <xdr:cNvPr id="20" name="Shape 11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0" y="12967272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266</xdr:row>
      <xdr:rowOff>0</xdr:rowOff>
    </xdr:from>
    <xdr:to>
      <xdr:col>0</xdr:col>
      <xdr:colOff>6118200</xdr:colOff>
      <xdr:row>266</xdr:row>
      <xdr:rowOff>360</xdr:rowOff>
    </xdr:to>
    <xdr:sp macro="" textlink="">
      <xdr:nvSpPr>
        <xdr:cNvPr id="21" name="Shape 1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0" y="12967272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266</xdr:row>
      <xdr:rowOff>0</xdr:rowOff>
    </xdr:from>
    <xdr:to>
      <xdr:col>0</xdr:col>
      <xdr:colOff>6118200</xdr:colOff>
      <xdr:row>266</xdr:row>
      <xdr:rowOff>360</xdr:rowOff>
    </xdr:to>
    <xdr:sp macro="" textlink="">
      <xdr:nvSpPr>
        <xdr:cNvPr id="22" name="Shape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0" y="12967272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266</xdr:row>
      <xdr:rowOff>0</xdr:rowOff>
    </xdr:from>
    <xdr:to>
      <xdr:col>0</xdr:col>
      <xdr:colOff>6118200</xdr:colOff>
      <xdr:row>266</xdr:row>
      <xdr:rowOff>360</xdr:rowOff>
    </xdr:to>
    <xdr:sp macro="" textlink="">
      <xdr:nvSpPr>
        <xdr:cNvPr id="23" name="Shape 14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0" y="12967272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1440</xdr:colOff>
      <xdr:row>266</xdr:row>
      <xdr:rowOff>0</xdr:rowOff>
    </xdr:from>
    <xdr:to>
      <xdr:col>0</xdr:col>
      <xdr:colOff>6119640</xdr:colOff>
      <xdr:row>266</xdr:row>
      <xdr:rowOff>360</xdr:rowOff>
    </xdr:to>
    <xdr:sp macro="" textlink="">
      <xdr:nvSpPr>
        <xdr:cNvPr id="24" name="Shape 15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1440" y="12967272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1440</xdr:colOff>
      <xdr:row>266</xdr:row>
      <xdr:rowOff>0</xdr:rowOff>
    </xdr:from>
    <xdr:to>
      <xdr:col>0</xdr:col>
      <xdr:colOff>6119640</xdr:colOff>
      <xdr:row>266</xdr:row>
      <xdr:rowOff>360</xdr:rowOff>
    </xdr:to>
    <xdr:sp macro="" textlink="">
      <xdr:nvSpPr>
        <xdr:cNvPr id="25" name="Shape 16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1440" y="12967272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1440</xdr:colOff>
      <xdr:row>266</xdr:row>
      <xdr:rowOff>0</xdr:rowOff>
    </xdr:from>
    <xdr:to>
      <xdr:col>0</xdr:col>
      <xdr:colOff>6119640</xdr:colOff>
      <xdr:row>266</xdr:row>
      <xdr:rowOff>360</xdr:rowOff>
    </xdr:to>
    <xdr:sp macro="" textlink="">
      <xdr:nvSpPr>
        <xdr:cNvPr id="26" name="Shape 17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1440" y="12967272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1440</xdr:colOff>
      <xdr:row>218</xdr:row>
      <xdr:rowOff>0</xdr:rowOff>
    </xdr:from>
    <xdr:to>
      <xdr:col>0</xdr:col>
      <xdr:colOff>6119640</xdr:colOff>
      <xdr:row>218</xdr:row>
      <xdr:rowOff>360</xdr:rowOff>
    </xdr:to>
    <xdr:sp macro="" textlink="">
      <xdr:nvSpPr>
        <xdr:cNvPr id="27" name="Shape 5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/>
      </xdr:nvSpPr>
      <xdr:spPr>
        <a:xfrm>
          <a:off x="1440" y="9074196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1440</xdr:colOff>
      <xdr:row>218</xdr:row>
      <xdr:rowOff>0</xdr:rowOff>
    </xdr:from>
    <xdr:to>
      <xdr:col>0</xdr:col>
      <xdr:colOff>6119640</xdr:colOff>
      <xdr:row>218</xdr:row>
      <xdr:rowOff>360</xdr:rowOff>
    </xdr:to>
    <xdr:sp macro="" textlink="">
      <xdr:nvSpPr>
        <xdr:cNvPr id="28" name="Shape 6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/>
      </xdr:nvSpPr>
      <xdr:spPr>
        <a:xfrm>
          <a:off x="1440" y="9074196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1440</xdr:colOff>
      <xdr:row>218</xdr:row>
      <xdr:rowOff>0</xdr:rowOff>
    </xdr:from>
    <xdr:to>
      <xdr:col>0</xdr:col>
      <xdr:colOff>6119640</xdr:colOff>
      <xdr:row>218</xdr:row>
      <xdr:rowOff>360</xdr:rowOff>
    </xdr:to>
    <xdr:sp macro="" textlink="">
      <xdr:nvSpPr>
        <xdr:cNvPr id="29" name="Shape 7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/>
      </xdr:nvSpPr>
      <xdr:spPr>
        <a:xfrm>
          <a:off x="1440" y="9074196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1440</xdr:colOff>
      <xdr:row>218</xdr:row>
      <xdr:rowOff>0</xdr:rowOff>
    </xdr:from>
    <xdr:to>
      <xdr:col>0</xdr:col>
      <xdr:colOff>6119640</xdr:colOff>
      <xdr:row>218</xdr:row>
      <xdr:rowOff>360</xdr:rowOff>
    </xdr:to>
    <xdr:sp macro="" textlink="">
      <xdr:nvSpPr>
        <xdr:cNvPr id="30" name="Shape 8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/>
      </xdr:nvSpPr>
      <xdr:spPr>
        <a:xfrm>
          <a:off x="1440" y="9074196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1440</xdr:colOff>
      <xdr:row>218</xdr:row>
      <xdr:rowOff>0</xdr:rowOff>
    </xdr:from>
    <xdr:to>
      <xdr:col>0</xdr:col>
      <xdr:colOff>6119640</xdr:colOff>
      <xdr:row>218</xdr:row>
      <xdr:rowOff>360</xdr:rowOff>
    </xdr:to>
    <xdr:sp macro="" textlink="">
      <xdr:nvSpPr>
        <xdr:cNvPr id="31" name="Shape 9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/>
      </xdr:nvSpPr>
      <xdr:spPr>
        <a:xfrm>
          <a:off x="1440" y="9074196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1440</xdr:colOff>
      <xdr:row>218</xdr:row>
      <xdr:rowOff>0</xdr:rowOff>
    </xdr:from>
    <xdr:to>
      <xdr:col>0</xdr:col>
      <xdr:colOff>6119640</xdr:colOff>
      <xdr:row>218</xdr:row>
      <xdr:rowOff>360</xdr:rowOff>
    </xdr:to>
    <xdr:sp macro="" textlink="">
      <xdr:nvSpPr>
        <xdr:cNvPr id="32" name="Shape 10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/>
      </xdr:nvSpPr>
      <xdr:spPr>
        <a:xfrm>
          <a:off x="1440" y="9074196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218</xdr:row>
      <xdr:rowOff>0</xdr:rowOff>
    </xdr:from>
    <xdr:to>
      <xdr:col>0</xdr:col>
      <xdr:colOff>6118200</xdr:colOff>
      <xdr:row>218</xdr:row>
      <xdr:rowOff>360</xdr:rowOff>
    </xdr:to>
    <xdr:sp macro="" textlink="">
      <xdr:nvSpPr>
        <xdr:cNvPr id="33" name="Shape 11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/>
      </xdr:nvSpPr>
      <xdr:spPr>
        <a:xfrm>
          <a:off x="0" y="9074196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218</xdr:row>
      <xdr:rowOff>0</xdr:rowOff>
    </xdr:from>
    <xdr:to>
      <xdr:col>0</xdr:col>
      <xdr:colOff>6118200</xdr:colOff>
      <xdr:row>218</xdr:row>
      <xdr:rowOff>360</xdr:rowOff>
    </xdr:to>
    <xdr:sp macro="" textlink="">
      <xdr:nvSpPr>
        <xdr:cNvPr id="34" name="Shape 12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/>
      </xdr:nvSpPr>
      <xdr:spPr>
        <a:xfrm>
          <a:off x="0" y="9074196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218</xdr:row>
      <xdr:rowOff>0</xdr:rowOff>
    </xdr:from>
    <xdr:to>
      <xdr:col>0</xdr:col>
      <xdr:colOff>6118200</xdr:colOff>
      <xdr:row>218</xdr:row>
      <xdr:rowOff>360</xdr:rowOff>
    </xdr:to>
    <xdr:sp macro="" textlink="">
      <xdr:nvSpPr>
        <xdr:cNvPr id="35" name="Shape 13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/>
      </xdr:nvSpPr>
      <xdr:spPr>
        <a:xfrm>
          <a:off x="0" y="9074196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218</xdr:row>
      <xdr:rowOff>0</xdr:rowOff>
    </xdr:from>
    <xdr:to>
      <xdr:col>0</xdr:col>
      <xdr:colOff>6118200</xdr:colOff>
      <xdr:row>218</xdr:row>
      <xdr:rowOff>360</xdr:rowOff>
    </xdr:to>
    <xdr:sp macro="" textlink="">
      <xdr:nvSpPr>
        <xdr:cNvPr id="36" name="Shape 14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/>
      </xdr:nvSpPr>
      <xdr:spPr>
        <a:xfrm>
          <a:off x="0" y="90741960"/>
          <a:ext cx="6118200" cy="360"/>
        </a:xfrm>
        <a:custGeom>
          <a:avLst/>
          <a:gdLst>
            <a:gd name="textAreaLeft" fmla="*/ 0 w 6118200"/>
            <a:gd name="textAreaRight" fmla="*/ 6118560 w 6118200"/>
            <a:gd name="textAreaTop" fmla="*/ 0 h 360"/>
            <a:gd name="textAreaBottom" fmla="*/ 720 h 360"/>
          </a:gdLst>
          <a:ahLst/>
          <a:cxnLst/>
          <a:rect l="textAreaLeft" t="textAreaTop" r="textAreaRight" b="textAreaBottom"/>
          <a:pathLst>
            <a:path w="6118860">
              <a:moveTo>
                <a:pt x="0" y="0"/>
              </a:moveTo>
              <a:lnTo>
                <a:pt x="6118860" y="0"/>
              </a:lnTo>
            </a:path>
          </a:pathLst>
        </a:custGeom>
        <a:noFill/>
        <a:ln w="5727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219240</xdr:colOff>
      <xdr:row>310</xdr:row>
      <xdr:rowOff>162000</xdr:rowOff>
    </xdr:from>
    <xdr:to>
      <xdr:col>2</xdr:col>
      <xdr:colOff>512280</xdr:colOff>
      <xdr:row>310</xdr:row>
      <xdr:rowOff>170640</xdr:rowOff>
    </xdr:to>
    <xdr:grpSp>
      <xdr:nvGrpSpPr>
        <xdr:cNvPr id="37" name="Группа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GrpSpPr/>
      </xdr:nvGrpSpPr>
      <xdr:grpSpPr>
        <a:xfrm>
          <a:off x="811800" y="155286000"/>
          <a:ext cx="885240" cy="8640"/>
          <a:chOff x="811800" y="155286000"/>
          <a:chExt cx="885240" cy="8640"/>
        </a:xfrm>
      </xdr:grpSpPr>
      <xdr:sp macro="" textlink="">
        <xdr:nvSpPr>
          <xdr:cNvPr id="38" name="Shape 3">
            <a:extLst>
              <a:ext uri="{FF2B5EF4-FFF2-40B4-BE49-F238E27FC236}">
                <a16:creationId xmlns:a16="http://schemas.microsoft.com/office/drawing/2014/main" id="{00000000-0008-0000-0400-000026000000}"/>
              </a:ext>
            </a:extLst>
          </xdr:cNvPr>
          <xdr:cNvSpPr/>
        </xdr:nvSpPr>
        <xdr:spPr>
          <a:xfrm>
            <a:off x="811800" y="155286000"/>
            <a:ext cx="885240" cy="8640"/>
          </a:xfrm>
          <a:custGeom>
            <a:avLst/>
            <a:gdLst>
              <a:gd name="textAreaLeft" fmla="*/ 0 w 885240"/>
              <a:gd name="textAreaRight" fmla="*/ 885600 w 885240"/>
              <a:gd name="textAreaTop" fmla="*/ 0 h 8640"/>
              <a:gd name="textAreaBottom" fmla="*/ 9000 h 8640"/>
            </a:gdLst>
            <a:ahLst/>
            <a:cxnLst/>
            <a:rect l="textAreaLeft" t="textAreaTop" r="textAreaRight" b="textAreaBottom"/>
            <a:pathLst>
              <a:path w="885825" h="9525">
                <a:moveTo>
                  <a:pt x="885825" y="0"/>
                </a:moveTo>
                <a:lnTo>
                  <a:pt x="0" y="0"/>
                </a:lnTo>
                <a:lnTo>
                  <a:pt x="0" y="9525"/>
                </a:lnTo>
                <a:lnTo>
                  <a:pt x="885825" y="9525"/>
                </a:lnTo>
                <a:lnTo>
                  <a:pt x="885825" y="0"/>
                </a:lnTo>
                <a:close/>
              </a:path>
            </a:pathLst>
          </a:custGeom>
          <a:solidFill>
            <a:srgbClr val="000000">
              <a:alpha val="50000"/>
            </a:srgbClr>
          </a:solidFill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</xdr:sp>
      <xdr:sp macro="" textlink="">
        <xdr:nvSpPr>
          <xdr:cNvPr id="39" name="Shape 4">
            <a:extLst>
              <a:ext uri="{FF2B5EF4-FFF2-40B4-BE49-F238E27FC236}">
                <a16:creationId xmlns:a16="http://schemas.microsoft.com/office/drawing/2014/main" id="{00000000-0008-0000-0400-000027000000}"/>
              </a:ext>
            </a:extLst>
          </xdr:cNvPr>
          <xdr:cNvSpPr/>
        </xdr:nvSpPr>
        <xdr:spPr>
          <a:xfrm>
            <a:off x="811800" y="155286000"/>
            <a:ext cx="885240" cy="8640"/>
          </a:xfrm>
          <a:custGeom>
            <a:avLst/>
            <a:gdLst>
              <a:gd name="textAreaLeft" fmla="*/ 0 w 885240"/>
              <a:gd name="textAreaRight" fmla="*/ 885600 w 885240"/>
              <a:gd name="textAreaTop" fmla="*/ 0 h 8640"/>
              <a:gd name="textAreaBottom" fmla="*/ 9000 h 8640"/>
            </a:gdLst>
            <a:ahLst/>
            <a:cxnLst/>
            <a:rect l="textAreaLeft" t="textAreaTop" r="textAreaRight" b="textAreaBottom"/>
            <a:pathLst>
              <a:path w="885825" h="9525">
                <a:moveTo>
                  <a:pt x="0" y="9525"/>
                </a:moveTo>
                <a:lnTo>
                  <a:pt x="885825" y="9525"/>
                </a:lnTo>
                <a:lnTo>
                  <a:pt x="885825" y="0"/>
                </a:lnTo>
                <a:lnTo>
                  <a:pt x="0" y="0"/>
                </a:lnTo>
                <a:lnTo>
                  <a:pt x="0" y="9525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round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s://internet.garant.ru/document/redirect/3100000/0" TargetMode="External"/><Relationship Id="rId7" Type="http://schemas.openxmlformats.org/officeDocument/2006/relationships/hyperlink" Target="https://internet.garant.ru/document/redirect/70860670/1000" TargetMode="External"/><Relationship Id="rId2" Type="http://schemas.openxmlformats.org/officeDocument/2006/relationships/hyperlink" Target="https://internet.garant.ru/document/redirect/5632903/101" TargetMode="External"/><Relationship Id="rId1" Type="http://schemas.openxmlformats.org/officeDocument/2006/relationships/hyperlink" Target="https://internet.garant.ru/document/redirect/5632903/101" TargetMode="External"/><Relationship Id="rId6" Type="http://schemas.openxmlformats.org/officeDocument/2006/relationships/hyperlink" Target="https://internet.garant.ru/document/redirect/70860670/1000" TargetMode="External"/><Relationship Id="rId5" Type="http://schemas.openxmlformats.org/officeDocument/2006/relationships/hyperlink" Target="https://internet.garant.ru/document/redirect/70862366/1000" TargetMode="External"/><Relationship Id="rId4" Type="http://schemas.openxmlformats.org/officeDocument/2006/relationships/hyperlink" Target="https://internet.garant.ru/document/redirect/70862366/100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hyperlink" Target="https://internet.garant.ru/document/redirect/3100000/0" TargetMode="External"/><Relationship Id="rId7" Type="http://schemas.openxmlformats.org/officeDocument/2006/relationships/hyperlink" Target="https://internet.garant.ru/document/redirect/70860670/1000" TargetMode="External"/><Relationship Id="rId2" Type="http://schemas.openxmlformats.org/officeDocument/2006/relationships/hyperlink" Target="https://internet.garant.ru/document/redirect/5632903/101" TargetMode="External"/><Relationship Id="rId1" Type="http://schemas.openxmlformats.org/officeDocument/2006/relationships/hyperlink" Target="https://internet.garant.ru/document/redirect/5632903/101" TargetMode="External"/><Relationship Id="rId6" Type="http://schemas.openxmlformats.org/officeDocument/2006/relationships/hyperlink" Target="https://internet.garant.ru/document/redirect/70860670/1000" TargetMode="External"/><Relationship Id="rId5" Type="http://schemas.openxmlformats.org/officeDocument/2006/relationships/hyperlink" Target="https://internet.garant.ru/document/redirect/70862366/1000" TargetMode="External"/><Relationship Id="rId4" Type="http://schemas.openxmlformats.org/officeDocument/2006/relationships/hyperlink" Target="https://internet.garant.ru/document/redirect/70862366/1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3"/>
  <sheetViews>
    <sheetView zoomScaleNormal="100" workbookViewId="0">
      <selection activeCell="A19" sqref="A19"/>
    </sheetView>
  </sheetViews>
  <sheetFormatPr defaultColWidth="9.33203125" defaultRowHeight="13.2" x14ac:dyDescent="0.25"/>
  <cols>
    <col min="1" max="1" width="207.6640625" style="14" customWidth="1"/>
    <col min="2" max="16384" width="9.33203125" style="14"/>
  </cols>
  <sheetData>
    <row r="1" spans="1:1" ht="12.75" customHeight="1" x14ac:dyDescent="0.25"/>
    <row r="2" spans="1:1" ht="22.8" x14ac:dyDescent="0.25">
      <c r="A2" s="15" t="s">
        <v>0</v>
      </c>
    </row>
    <row r="3" spans="1:1" ht="22.8" x14ac:dyDescent="0.25">
      <c r="A3" s="15" t="s">
        <v>1</v>
      </c>
    </row>
    <row r="4" spans="1:1" ht="12.75" customHeight="1" x14ac:dyDescent="0.25"/>
    <row r="5" spans="1:1" ht="50.4" x14ac:dyDescent="0.25">
      <c r="A5" s="16" t="s">
        <v>2</v>
      </c>
    </row>
    <row r="6" spans="1:1" ht="14.4" x14ac:dyDescent="0.3">
      <c r="A6" s="17" t="s">
        <v>3</v>
      </c>
    </row>
    <row r="7" spans="1:1" ht="13.8" x14ac:dyDescent="0.25">
      <c r="A7" s="18" t="s">
        <v>4</v>
      </c>
    </row>
    <row r="8" spans="1:1" ht="13.8" x14ac:dyDescent="0.25">
      <c r="A8" s="18" t="s">
        <v>5</v>
      </c>
    </row>
    <row r="9" spans="1:1" ht="13.8" x14ac:dyDescent="0.25">
      <c r="A9" s="18"/>
    </row>
    <row r="10" spans="1:1" ht="69.599999999999994" x14ac:dyDescent="0.25">
      <c r="A10" s="16" t="s">
        <v>6</v>
      </c>
    </row>
    <row r="11" spans="1:1" ht="14.4" x14ac:dyDescent="0.3">
      <c r="A11" s="17" t="s">
        <v>3</v>
      </c>
    </row>
    <row r="12" spans="1:1" ht="42" x14ac:dyDescent="0.25">
      <c r="A12" s="19" t="s">
        <v>7</v>
      </c>
    </row>
    <row r="13" spans="1:1" ht="42" x14ac:dyDescent="0.25">
      <c r="A13" s="19" t="s">
        <v>8</v>
      </c>
    </row>
    <row r="14" spans="1:1" ht="14.4" x14ac:dyDescent="0.3">
      <c r="A14" s="20" t="s">
        <v>9</v>
      </c>
    </row>
    <row r="15" spans="1:1" ht="13.8" x14ac:dyDescent="0.25">
      <c r="A15" s="18"/>
    </row>
    <row r="16" spans="1:1" ht="18" x14ac:dyDescent="0.35">
      <c r="A16" s="21" t="s">
        <v>10</v>
      </c>
    </row>
    <row r="17" spans="1:1" ht="16.2" x14ac:dyDescent="0.35">
      <c r="A17" s="22" t="s">
        <v>11</v>
      </c>
    </row>
    <row r="18" spans="1:1" ht="16.2" x14ac:dyDescent="0.35">
      <c r="A18" s="22" t="s">
        <v>12</v>
      </c>
    </row>
    <row r="19" spans="1:1" ht="16.2" x14ac:dyDescent="0.35">
      <c r="A19" s="22" t="s">
        <v>13</v>
      </c>
    </row>
    <row r="20" spans="1:1" ht="13.8" x14ac:dyDescent="0.25">
      <c r="A20" s="18"/>
    </row>
    <row r="21" spans="1:1" ht="17.399999999999999" x14ac:dyDescent="0.3">
      <c r="A21" s="23" t="s">
        <v>14</v>
      </c>
    </row>
    <row r="22" spans="1:1" ht="17.399999999999999" x14ac:dyDescent="0.25">
      <c r="A22" s="24" t="s">
        <v>15</v>
      </c>
    </row>
    <row r="23" spans="1:1" ht="17.399999999999999" x14ac:dyDescent="0.25">
      <c r="A23" s="25" t="s">
        <v>16</v>
      </c>
    </row>
    <row r="24" spans="1:1" ht="30" x14ac:dyDescent="0.25">
      <c r="A24" s="26" t="s">
        <v>17</v>
      </c>
    </row>
    <row r="25" spans="1:1" ht="30" x14ac:dyDescent="0.25">
      <c r="A25" s="26" t="s">
        <v>18</v>
      </c>
    </row>
    <row r="26" spans="1:1" ht="17.399999999999999" x14ac:dyDescent="0.25">
      <c r="A26" s="24" t="s">
        <v>19</v>
      </c>
    </row>
    <row r="27" spans="1:1" ht="27.6" x14ac:dyDescent="0.45">
      <c r="A27" s="27" t="s">
        <v>20</v>
      </c>
    </row>
    <row r="28" spans="1:1" ht="13.8" x14ac:dyDescent="0.25">
      <c r="A28" s="18"/>
    </row>
    <row r="29" spans="1:1" ht="13.8" x14ac:dyDescent="0.25">
      <c r="A29" s="18"/>
    </row>
    <row r="30" spans="1:1" ht="13.8" x14ac:dyDescent="0.25">
      <c r="A30" s="18"/>
    </row>
    <row r="31" spans="1:1" ht="13.8" x14ac:dyDescent="0.25">
      <c r="A31" s="18"/>
    </row>
    <row r="32" spans="1:1" ht="13.8" x14ac:dyDescent="0.25">
      <c r="A32" s="18"/>
    </row>
    <row r="33" spans="1:1" ht="13.8" x14ac:dyDescent="0.25">
      <c r="A33" s="28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4"/>
  <sheetViews>
    <sheetView zoomScaleNormal="100" workbookViewId="0">
      <selection activeCell="C6" sqref="C6"/>
    </sheetView>
  </sheetViews>
  <sheetFormatPr defaultColWidth="9.33203125" defaultRowHeight="13.8" x14ac:dyDescent="0.25"/>
  <cols>
    <col min="1" max="1" width="124.109375" style="29" customWidth="1"/>
    <col min="2" max="2" width="35.6640625" style="30" customWidth="1"/>
    <col min="3" max="3" width="23.44140625" style="30" customWidth="1"/>
    <col min="4" max="4" width="18.6640625" style="31" customWidth="1"/>
    <col min="5" max="16384" width="9.33203125" style="29"/>
  </cols>
  <sheetData>
    <row r="1" spans="1:10" ht="30.75" customHeight="1" x14ac:dyDescent="0.25">
      <c r="A1" s="13" t="s">
        <v>21</v>
      </c>
      <c r="B1" s="13"/>
      <c r="C1" s="13"/>
      <c r="D1" s="13"/>
    </row>
    <row r="2" spans="1:10" s="33" customFormat="1" ht="20.399999999999999" x14ac:dyDescent="0.25">
      <c r="A2" s="12" t="s">
        <v>22</v>
      </c>
      <c r="B2" s="12"/>
      <c r="C2" s="12"/>
      <c r="D2" s="12"/>
      <c r="E2" s="32"/>
      <c r="F2" s="32"/>
      <c r="G2" s="32"/>
      <c r="H2" s="32"/>
      <c r="I2" s="32"/>
      <c r="J2" s="32"/>
    </row>
    <row r="3" spans="1:10" s="33" customFormat="1" ht="29.25" customHeight="1" x14ac:dyDescent="0.25">
      <c r="A3" s="11" t="s">
        <v>23</v>
      </c>
      <c r="B3" s="11"/>
      <c r="C3" s="11"/>
      <c r="D3" s="11"/>
      <c r="E3" s="32"/>
      <c r="F3" s="32"/>
      <c r="G3" s="32"/>
      <c r="H3" s="32"/>
      <c r="I3" s="32"/>
      <c r="J3" s="32"/>
    </row>
    <row r="4" spans="1:10" s="33" customFormat="1" x14ac:dyDescent="0.25">
      <c r="B4" s="10"/>
      <c r="C4" s="10"/>
      <c r="D4" s="10"/>
    </row>
    <row r="5" spans="1:10" s="33" customFormat="1" ht="14.25" customHeight="1" x14ac:dyDescent="0.25">
      <c r="A5" s="9" t="s">
        <v>24</v>
      </c>
      <c r="B5" s="35" t="s">
        <v>25</v>
      </c>
      <c r="C5" s="8" t="s">
        <v>26</v>
      </c>
      <c r="D5" s="8"/>
      <c r="E5" s="36"/>
      <c r="F5" s="36"/>
      <c r="G5" s="36"/>
      <c r="H5" s="36"/>
      <c r="I5" s="36"/>
      <c r="J5" s="36"/>
    </row>
    <row r="6" spans="1:10" s="33" customFormat="1" ht="37.35" customHeight="1" x14ac:dyDescent="0.25">
      <c r="A6" s="9"/>
      <c r="B6" s="35" t="s">
        <v>27</v>
      </c>
      <c r="C6" s="7" t="s">
        <v>28</v>
      </c>
      <c r="D6" s="7"/>
      <c r="E6" s="36"/>
      <c r="F6" s="36"/>
      <c r="G6" s="36"/>
      <c r="H6" s="36"/>
      <c r="I6" s="36"/>
      <c r="J6" s="36"/>
    </row>
    <row r="7" spans="1:10" s="33" customFormat="1" ht="36.75" customHeight="1" x14ac:dyDescent="0.25">
      <c r="A7" s="9"/>
      <c r="B7" s="37" t="s">
        <v>29</v>
      </c>
      <c r="C7" s="8">
        <v>89140291195</v>
      </c>
      <c r="D7" s="8"/>
      <c r="E7" s="36"/>
      <c r="F7" s="36"/>
      <c r="G7" s="36"/>
      <c r="H7" s="36"/>
      <c r="I7" s="36"/>
      <c r="J7" s="36"/>
    </row>
    <row r="8" spans="1:10" ht="38.25" customHeight="1" x14ac:dyDescent="0.25">
      <c r="A8" s="38"/>
      <c r="B8" s="6" t="s">
        <v>30</v>
      </c>
      <c r="C8" s="6" t="s">
        <v>31</v>
      </c>
      <c r="D8" s="40" t="s">
        <v>32</v>
      </c>
    </row>
    <row r="9" spans="1:10" ht="41.4" x14ac:dyDescent="0.25">
      <c r="A9" s="39" t="s">
        <v>33</v>
      </c>
      <c r="B9" s="6"/>
      <c r="C9" s="6"/>
      <c r="D9" s="41" t="s">
        <v>34</v>
      </c>
    </row>
    <row r="10" spans="1:10" x14ac:dyDescent="0.25">
      <c r="A10" s="42" t="s">
        <v>35</v>
      </c>
      <c r="B10" s="43"/>
      <c r="C10" s="43"/>
      <c r="D10" s="44"/>
    </row>
    <row r="11" spans="1:10" x14ac:dyDescent="0.25">
      <c r="A11" s="42" t="s">
        <v>36</v>
      </c>
      <c r="B11" s="43"/>
      <c r="C11" s="43"/>
      <c r="D11" s="44"/>
    </row>
    <row r="12" spans="1:10" ht="27.6" x14ac:dyDescent="0.25">
      <c r="A12" s="42" t="s">
        <v>37</v>
      </c>
      <c r="B12" s="45"/>
      <c r="C12" s="45"/>
      <c r="D12" s="46"/>
    </row>
    <row r="13" spans="1:10" ht="109.5" customHeight="1" x14ac:dyDescent="0.25">
      <c r="A13" s="42" t="s">
        <v>38</v>
      </c>
      <c r="B13" s="46" t="s">
        <v>39</v>
      </c>
      <c r="C13" s="44"/>
      <c r="D13" s="44"/>
    </row>
    <row r="14" spans="1:10" ht="32.25" customHeight="1" x14ac:dyDescent="0.25">
      <c r="A14" s="47" t="s">
        <v>40</v>
      </c>
      <c r="B14" s="48" t="s">
        <v>41</v>
      </c>
      <c r="C14" s="46" t="s">
        <v>42</v>
      </c>
      <c r="D14" s="49">
        <f>D15/(D15+D16)*100</f>
        <v>85.471698113207552</v>
      </c>
    </row>
    <row r="15" spans="1:10" ht="32.25" customHeight="1" x14ac:dyDescent="0.25">
      <c r="A15" s="50" t="s">
        <v>43</v>
      </c>
      <c r="B15" s="51"/>
      <c r="C15" s="52" t="s">
        <v>44</v>
      </c>
      <c r="D15" s="53">
        <f>37+189+131+120+210+187+175+145+189-4-1-2-2-4-11</f>
        <v>1359</v>
      </c>
    </row>
    <row r="16" spans="1:10" ht="32.25" customHeight="1" x14ac:dyDescent="0.25">
      <c r="A16" s="50" t="s">
        <v>45</v>
      </c>
      <c r="B16" s="51"/>
      <c r="C16" s="52" t="s">
        <v>44</v>
      </c>
      <c r="D16" s="53">
        <f>25+156+46+1+3</f>
        <v>231</v>
      </c>
    </row>
    <row r="17" spans="1:4" ht="30" customHeight="1" x14ac:dyDescent="0.25">
      <c r="A17" s="47" t="s">
        <v>46</v>
      </c>
      <c r="B17" s="48" t="s">
        <v>47</v>
      </c>
      <c r="C17" s="46" t="s">
        <v>42</v>
      </c>
      <c r="D17" s="49">
        <f>D18/(D18+D19)*100</f>
        <v>52.410901467505241</v>
      </c>
    </row>
    <row r="18" spans="1:4" ht="41.4" x14ac:dyDescent="0.25">
      <c r="A18" s="50" t="s">
        <v>48</v>
      </c>
      <c r="B18" s="54"/>
      <c r="C18" s="52" t="s">
        <v>44</v>
      </c>
      <c r="D18" s="53">
        <f>4+27+35+6+15+1+5+21+13+37+1+27+14+44</f>
        <v>250</v>
      </c>
    </row>
    <row r="19" spans="1:4" ht="41.4" x14ac:dyDescent="0.25">
      <c r="A19" s="50" t="s">
        <v>49</v>
      </c>
      <c r="B19" s="54"/>
      <c r="C19" s="52" t="s">
        <v>44</v>
      </c>
      <c r="D19" s="53">
        <f>25+156+46</f>
        <v>227</v>
      </c>
    </row>
    <row r="20" spans="1:4" ht="35.25" customHeight="1" x14ac:dyDescent="0.25">
      <c r="A20" s="47" t="s">
        <v>50</v>
      </c>
      <c r="B20" s="48" t="s">
        <v>51</v>
      </c>
      <c r="C20" s="46" t="s">
        <v>42</v>
      </c>
      <c r="D20" s="49">
        <f>D21/(D21+D22)*100</f>
        <v>99.640610961365681</v>
      </c>
    </row>
    <row r="21" spans="1:4" ht="50.25" customHeight="1" x14ac:dyDescent="0.25">
      <c r="A21" s="50" t="s">
        <v>52</v>
      </c>
      <c r="B21" s="51"/>
      <c r="C21" s="52" t="s">
        <v>44</v>
      </c>
      <c r="D21" s="53">
        <v>1109</v>
      </c>
    </row>
    <row r="22" spans="1:4" ht="35.25" customHeight="1" x14ac:dyDescent="0.25">
      <c r="A22" s="50" t="s">
        <v>53</v>
      </c>
      <c r="B22" s="51"/>
      <c r="C22" s="52" t="s">
        <v>44</v>
      </c>
      <c r="D22" s="53">
        <v>4</v>
      </c>
    </row>
    <row r="23" spans="1:4" ht="66.75" customHeight="1" x14ac:dyDescent="0.25">
      <c r="A23" s="42" t="s">
        <v>54</v>
      </c>
      <c r="B23" s="46" t="s">
        <v>39</v>
      </c>
      <c r="C23" s="43"/>
      <c r="D23" s="44"/>
    </row>
    <row r="24" spans="1:4" ht="66.75" customHeight="1" x14ac:dyDescent="0.25">
      <c r="A24" s="47" t="s">
        <v>55</v>
      </c>
      <c r="B24" s="46" t="s">
        <v>56</v>
      </c>
      <c r="C24" s="46" t="s">
        <v>42</v>
      </c>
      <c r="D24" s="46">
        <f>(D25/D26)*100</f>
        <v>73.563829787234042</v>
      </c>
    </row>
    <row r="25" spans="1:4" ht="41.4" x14ac:dyDescent="0.25">
      <c r="A25" s="50" t="s">
        <v>57</v>
      </c>
      <c r="B25" s="55"/>
      <c r="C25" s="52" t="s">
        <v>44</v>
      </c>
      <c r="D25" s="56">
        <f>37+189+131+120+210+187+175+145+189</f>
        <v>1383</v>
      </c>
    </row>
    <row r="26" spans="1:4" ht="56.4" x14ac:dyDescent="0.25">
      <c r="A26" s="50" t="s">
        <v>58</v>
      </c>
      <c r="B26" s="55"/>
      <c r="C26" s="52" t="s">
        <v>44</v>
      </c>
      <c r="D26" s="56">
        <f>178+228+257+276+280+297+364</f>
        <v>1880</v>
      </c>
    </row>
    <row r="27" spans="1:4" ht="41.4" x14ac:dyDescent="0.25">
      <c r="A27" s="47" t="s">
        <v>59</v>
      </c>
      <c r="B27" s="46" t="s">
        <v>60</v>
      </c>
      <c r="C27" s="46" t="s">
        <v>42</v>
      </c>
      <c r="D27" s="46">
        <f>(D28/D29)*100</f>
        <v>37.70739064856712</v>
      </c>
    </row>
    <row r="28" spans="1:4" ht="41.4" x14ac:dyDescent="0.25">
      <c r="A28" s="50" t="s">
        <v>61</v>
      </c>
      <c r="B28" s="55"/>
      <c r="C28" s="52" t="s">
        <v>44</v>
      </c>
      <c r="D28" s="56">
        <v>250</v>
      </c>
    </row>
    <row r="29" spans="1:4" ht="56.4" x14ac:dyDescent="0.25">
      <c r="A29" s="50" t="s">
        <v>62</v>
      </c>
      <c r="B29" s="55"/>
      <c r="C29" s="52" t="s">
        <v>44</v>
      </c>
      <c r="D29" s="56">
        <v>663</v>
      </c>
    </row>
    <row r="30" spans="1:4" ht="41.4" x14ac:dyDescent="0.25">
      <c r="A30" s="47" t="s">
        <v>63</v>
      </c>
      <c r="B30" s="46" t="s">
        <v>64</v>
      </c>
      <c r="C30" s="46" t="s">
        <v>42</v>
      </c>
      <c r="D30" s="46">
        <f>(D31/D32)*100</f>
        <v>93.097781429745268</v>
      </c>
    </row>
    <row r="31" spans="1:4" ht="41.4" x14ac:dyDescent="0.25">
      <c r="A31" s="50" t="s">
        <v>65</v>
      </c>
      <c r="B31" s="55"/>
      <c r="C31" s="52" t="s">
        <v>44</v>
      </c>
      <c r="D31" s="56">
        <f>1383-4-27-35-6-15-1-5-21-13-37-1-27-14-44</f>
        <v>1133</v>
      </c>
    </row>
    <row r="32" spans="1:4" ht="27.6" x14ac:dyDescent="0.25">
      <c r="A32" s="50" t="s">
        <v>66</v>
      </c>
      <c r="B32" s="55"/>
      <c r="C32" s="52" t="s">
        <v>44</v>
      </c>
      <c r="D32" s="56">
        <v>1217</v>
      </c>
    </row>
    <row r="33" spans="1:4" ht="64.5" customHeight="1" x14ac:dyDescent="0.25">
      <c r="A33" s="42" t="s">
        <v>67</v>
      </c>
      <c r="B33" s="46" t="s">
        <v>68</v>
      </c>
      <c r="C33" s="46" t="s">
        <v>42</v>
      </c>
      <c r="D33" s="46" t="e">
        <f>(D34/D35)*100</f>
        <v>#DIV/0!</v>
      </c>
    </row>
    <row r="34" spans="1:4" ht="51.75" customHeight="1" x14ac:dyDescent="0.25">
      <c r="A34" s="57" t="s">
        <v>69</v>
      </c>
      <c r="B34" s="58"/>
      <c r="C34" s="59" t="s">
        <v>44</v>
      </c>
      <c r="D34" s="56"/>
    </row>
    <row r="35" spans="1:4" ht="49.5" customHeight="1" x14ac:dyDescent="0.25">
      <c r="A35" s="57" t="s">
        <v>70</v>
      </c>
      <c r="B35" s="58"/>
      <c r="C35" s="59" t="s">
        <v>44</v>
      </c>
      <c r="D35" s="56"/>
    </row>
    <row r="36" spans="1:4" ht="30.75" customHeight="1" x14ac:dyDescent="0.25">
      <c r="A36" s="42" t="s">
        <v>71</v>
      </c>
      <c r="B36" s="46" t="s">
        <v>39</v>
      </c>
      <c r="C36" s="46"/>
      <c r="D36" s="46"/>
    </row>
    <row r="37" spans="1:4" ht="27.6" x14ac:dyDescent="0.25">
      <c r="A37" s="47" t="s">
        <v>72</v>
      </c>
      <c r="B37" s="46" t="s">
        <v>73</v>
      </c>
      <c r="C37" s="46" t="s">
        <v>42</v>
      </c>
      <c r="D37" s="46">
        <f>D38/D39</f>
        <v>4.5</v>
      </c>
    </row>
    <row r="38" spans="1:4" ht="41.4" x14ac:dyDescent="0.25">
      <c r="A38" s="57" t="s">
        <v>74</v>
      </c>
      <c r="B38" s="58"/>
      <c r="C38" s="59" t="s">
        <v>44</v>
      </c>
      <c r="D38" s="56">
        <v>9</v>
      </c>
    </row>
    <row r="39" spans="1:4" ht="27.6" x14ac:dyDescent="0.25">
      <c r="A39" s="57" t="s">
        <v>75</v>
      </c>
      <c r="B39" s="58"/>
      <c r="C39" s="59" t="s">
        <v>44</v>
      </c>
      <c r="D39" s="56">
        <v>2</v>
      </c>
    </row>
    <row r="40" spans="1:4" ht="27.6" x14ac:dyDescent="0.25">
      <c r="A40" s="47" t="s">
        <v>76</v>
      </c>
      <c r="B40" s="46" t="s">
        <v>77</v>
      </c>
      <c r="C40" s="46" t="s">
        <v>42</v>
      </c>
      <c r="D40" s="46">
        <f>D41/D42</f>
        <v>17</v>
      </c>
    </row>
    <row r="41" spans="1:4" ht="41.4" x14ac:dyDescent="0.25">
      <c r="A41" s="57" t="s">
        <v>74</v>
      </c>
      <c r="B41" s="58"/>
      <c r="C41" s="59" t="s">
        <v>44</v>
      </c>
      <c r="D41" s="56">
        <f>19+74+113+120+96+92+64+124+131</f>
        <v>833</v>
      </c>
    </row>
    <row r="42" spans="1:4" ht="27.6" x14ac:dyDescent="0.25">
      <c r="A42" s="57" t="s">
        <v>75</v>
      </c>
      <c r="B42" s="58"/>
      <c r="C42" s="59" t="s">
        <v>44</v>
      </c>
      <c r="D42" s="56">
        <f>2+5+7+6+5+5+3+8+8</f>
        <v>49</v>
      </c>
    </row>
    <row r="43" spans="1:4" ht="27.6" x14ac:dyDescent="0.25">
      <c r="A43" s="47" t="s">
        <v>78</v>
      </c>
      <c r="B43" s="46" t="s">
        <v>79</v>
      </c>
      <c r="C43" s="46" t="s">
        <v>42</v>
      </c>
      <c r="D43" s="46" t="e">
        <f>D44/D45</f>
        <v>#DIV/0!</v>
      </c>
    </row>
    <row r="44" spans="1:4" ht="41.4" x14ac:dyDescent="0.25">
      <c r="A44" s="57" t="s">
        <v>74</v>
      </c>
      <c r="B44" s="58"/>
      <c r="C44" s="59" t="s">
        <v>44</v>
      </c>
      <c r="D44" s="56">
        <v>0</v>
      </c>
    </row>
    <row r="45" spans="1:4" ht="27.6" x14ac:dyDescent="0.25">
      <c r="A45" s="57" t="s">
        <v>75</v>
      </c>
      <c r="B45" s="58"/>
      <c r="C45" s="59" t="s">
        <v>44</v>
      </c>
      <c r="D45" s="56">
        <v>0</v>
      </c>
    </row>
    <row r="46" spans="1:4" ht="27.6" x14ac:dyDescent="0.25">
      <c r="A46" s="47" t="s">
        <v>80</v>
      </c>
      <c r="B46" s="46" t="s">
        <v>81</v>
      </c>
      <c r="C46" s="46" t="s">
        <v>42</v>
      </c>
      <c r="D46" s="46">
        <f>D47/D48</f>
        <v>15.5</v>
      </c>
    </row>
    <row r="47" spans="1:4" ht="41.4" x14ac:dyDescent="0.25">
      <c r="A47" s="57" t="s">
        <v>74</v>
      </c>
      <c r="B47" s="58"/>
      <c r="C47" s="59" t="s">
        <v>44</v>
      </c>
      <c r="D47" s="56">
        <f>53+76+46+83+21</f>
        <v>279</v>
      </c>
    </row>
    <row r="48" spans="1:4" ht="27.6" x14ac:dyDescent="0.25">
      <c r="A48" s="57" t="s">
        <v>75</v>
      </c>
      <c r="B48" s="58"/>
      <c r="C48" s="59" t="s">
        <v>44</v>
      </c>
      <c r="D48" s="56">
        <f>3+5+3+5+2</f>
        <v>18</v>
      </c>
    </row>
    <row r="49" spans="1:5" ht="27.6" x14ac:dyDescent="0.25">
      <c r="A49" s="47" t="s">
        <v>82</v>
      </c>
      <c r="B49" s="46" t="s">
        <v>83</v>
      </c>
      <c r="C49" s="46" t="s">
        <v>42</v>
      </c>
      <c r="D49" s="46" t="e">
        <f>D50/D51</f>
        <v>#DIV/0!</v>
      </c>
    </row>
    <row r="50" spans="1:5" ht="41.4" x14ac:dyDescent="0.25">
      <c r="A50" s="57" t="s">
        <v>74</v>
      </c>
      <c r="B50" s="58"/>
      <c r="C50" s="59" t="s">
        <v>44</v>
      </c>
      <c r="D50" s="56">
        <v>0</v>
      </c>
    </row>
    <row r="51" spans="1:5" ht="27.6" x14ac:dyDescent="0.25">
      <c r="A51" s="57" t="s">
        <v>75</v>
      </c>
      <c r="B51" s="58"/>
      <c r="C51" s="59" t="s">
        <v>44</v>
      </c>
      <c r="D51" s="56">
        <v>0</v>
      </c>
    </row>
    <row r="52" spans="1:5" ht="27.6" x14ac:dyDescent="0.25">
      <c r="A52" s="47" t="s">
        <v>84</v>
      </c>
      <c r="B52" s="46" t="s">
        <v>85</v>
      </c>
      <c r="C52" s="46" t="s">
        <v>42</v>
      </c>
      <c r="D52" s="46">
        <f>D53/D54</f>
        <v>13.315789473684211</v>
      </c>
    </row>
    <row r="53" spans="1:5" ht="41.4" x14ac:dyDescent="0.25">
      <c r="A53" s="57" t="s">
        <v>74</v>
      </c>
      <c r="B53" s="58"/>
      <c r="C53" s="59" t="s">
        <v>44</v>
      </c>
      <c r="D53" s="56">
        <f>62+18+38+49+28+58</f>
        <v>253</v>
      </c>
    </row>
    <row r="54" spans="1:5" ht="27.6" x14ac:dyDescent="0.25">
      <c r="A54" s="57" t="s">
        <v>75</v>
      </c>
      <c r="B54" s="58"/>
      <c r="C54" s="59" t="s">
        <v>44</v>
      </c>
      <c r="D54" s="56">
        <f>6+1+2+4+2+4</f>
        <v>19</v>
      </c>
    </row>
    <row r="55" spans="1:5" ht="36" customHeight="1" x14ac:dyDescent="0.25">
      <c r="A55" s="47" t="s">
        <v>86</v>
      </c>
      <c r="B55" s="46" t="s">
        <v>87</v>
      </c>
      <c r="C55" s="46" t="s">
        <v>42</v>
      </c>
      <c r="D55" s="46" t="e">
        <f>D56/D57</f>
        <v>#DIV/0!</v>
      </c>
    </row>
    <row r="56" spans="1:5" ht="41.4" x14ac:dyDescent="0.25">
      <c r="A56" s="57" t="s">
        <v>74</v>
      </c>
      <c r="B56" s="58"/>
      <c r="C56" s="59" t="s">
        <v>44</v>
      </c>
      <c r="D56" s="56">
        <v>0</v>
      </c>
    </row>
    <row r="57" spans="1:5" ht="27.6" x14ac:dyDescent="0.25">
      <c r="A57" s="57" t="s">
        <v>75</v>
      </c>
      <c r="B57" s="58"/>
      <c r="C57" s="59" t="s">
        <v>44</v>
      </c>
      <c r="D57" s="56">
        <v>0</v>
      </c>
    </row>
    <row r="58" spans="1:5" ht="50.25" customHeight="1" x14ac:dyDescent="0.25">
      <c r="A58" s="42" t="s">
        <v>88</v>
      </c>
      <c r="B58" s="46" t="s">
        <v>39</v>
      </c>
      <c r="C58" s="46"/>
      <c r="D58" s="46"/>
    </row>
    <row r="59" spans="1:5" ht="41.4" x14ac:dyDescent="0.25">
      <c r="A59" s="47" t="s">
        <v>89</v>
      </c>
      <c r="B59" s="46" t="s">
        <v>90</v>
      </c>
      <c r="C59" s="46" t="s">
        <v>42</v>
      </c>
      <c r="D59" s="46" t="e">
        <f>D60/D61</f>
        <v>#DIV/0!</v>
      </c>
    </row>
    <row r="60" spans="1:5" ht="55.5" customHeight="1" x14ac:dyDescent="0.25">
      <c r="A60" s="57" t="s">
        <v>91</v>
      </c>
      <c r="B60" s="58"/>
      <c r="C60" s="59" t="s">
        <v>44</v>
      </c>
      <c r="D60" s="56">
        <v>0</v>
      </c>
    </row>
    <row r="61" spans="1:5" ht="27.6" x14ac:dyDescent="0.25">
      <c r="A61" s="60" t="s">
        <v>75</v>
      </c>
      <c r="B61" s="61"/>
      <c r="C61" s="52" t="s">
        <v>44</v>
      </c>
      <c r="D61" s="56">
        <v>0</v>
      </c>
      <c r="E61" s="62"/>
    </row>
    <row r="62" spans="1:5" ht="41.4" x14ac:dyDescent="0.25">
      <c r="A62" s="47" t="s">
        <v>92</v>
      </c>
      <c r="B62" s="46" t="s">
        <v>93</v>
      </c>
      <c r="C62" s="46" t="s">
        <v>42</v>
      </c>
      <c r="D62" s="46" t="e">
        <f>D63/D64</f>
        <v>#DIV/0!</v>
      </c>
    </row>
    <row r="63" spans="1:5" ht="27.6" x14ac:dyDescent="0.25">
      <c r="A63" s="57" t="s">
        <v>91</v>
      </c>
      <c r="B63" s="58"/>
      <c r="C63" s="59" t="s">
        <v>44</v>
      </c>
      <c r="D63" s="56">
        <v>0</v>
      </c>
    </row>
    <row r="64" spans="1:5" ht="27.6" x14ac:dyDescent="0.25">
      <c r="A64" s="60" t="s">
        <v>75</v>
      </c>
      <c r="B64" s="61"/>
      <c r="C64" s="52" t="s">
        <v>44</v>
      </c>
      <c r="D64" s="56">
        <v>0</v>
      </c>
    </row>
    <row r="65" spans="1:4" ht="30" customHeight="1" x14ac:dyDescent="0.25">
      <c r="A65" s="42" t="s">
        <v>94</v>
      </c>
      <c r="B65" s="46"/>
      <c r="C65" s="46"/>
      <c r="D65" s="46"/>
    </row>
    <row r="66" spans="1:4" ht="49.5" customHeight="1" x14ac:dyDescent="0.25">
      <c r="A66" s="42" t="s">
        <v>95</v>
      </c>
      <c r="B66" s="46" t="s">
        <v>39</v>
      </c>
      <c r="C66" s="46"/>
      <c r="D66" s="46"/>
    </row>
    <row r="67" spans="1:4" ht="49.5" customHeight="1" x14ac:dyDescent="0.25">
      <c r="A67" s="47" t="s">
        <v>96</v>
      </c>
      <c r="B67" s="46" t="s">
        <v>97</v>
      </c>
      <c r="C67" s="46" t="s">
        <v>42</v>
      </c>
      <c r="D67" s="46">
        <f>(D68/D69)*100</f>
        <v>60.231381055676067</v>
      </c>
    </row>
    <row r="68" spans="1:4" ht="41.4" x14ac:dyDescent="0.25">
      <c r="A68" s="50" t="s">
        <v>98</v>
      </c>
      <c r="B68" s="63"/>
      <c r="C68" s="52" t="s">
        <v>44</v>
      </c>
      <c r="D68" s="53">
        <v>833</v>
      </c>
    </row>
    <row r="69" spans="1:4" ht="27.6" x14ac:dyDescent="0.25">
      <c r="A69" s="50" t="s">
        <v>70</v>
      </c>
      <c r="B69" s="63"/>
      <c r="C69" s="52" t="s">
        <v>44</v>
      </c>
      <c r="D69" s="53">
        <v>1383</v>
      </c>
    </row>
    <row r="70" spans="1:4" ht="51" customHeight="1" x14ac:dyDescent="0.25">
      <c r="A70" s="47" t="s">
        <v>99</v>
      </c>
      <c r="B70" s="46" t="s">
        <v>100</v>
      </c>
      <c r="C70" s="46" t="s">
        <v>42</v>
      </c>
      <c r="D70" s="46">
        <f>(D71/D72)*100</f>
        <v>20.17353579175705</v>
      </c>
    </row>
    <row r="71" spans="1:4" ht="41.4" x14ac:dyDescent="0.25">
      <c r="A71" s="50" t="s">
        <v>98</v>
      </c>
      <c r="B71" s="63"/>
      <c r="C71" s="52" t="s">
        <v>44</v>
      </c>
      <c r="D71" s="53">
        <v>279</v>
      </c>
    </row>
    <row r="72" spans="1:4" ht="27.6" x14ac:dyDescent="0.25">
      <c r="A72" s="50" t="s">
        <v>70</v>
      </c>
      <c r="B72" s="63"/>
      <c r="C72" s="52" t="s">
        <v>44</v>
      </c>
      <c r="D72" s="53">
        <v>1383</v>
      </c>
    </row>
    <row r="73" spans="1:4" ht="51" customHeight="1" x14ac:dyDescent="0.25">
      <c r="A73" s="47" t="s">
        <v>101</v>
      </c>
      <c r="B73" s="46" t="s">
        <v>102</v>
      </c>
      <c r="C73" s="46" t="s">
        <v>42</v>
      </c>
      <c r="D73" s="46">
        <f>(D74/D75)*100</f>
        <v>0</v>
      </c>
    </row>
    <row r="74" spans="1:4" ht="41.4" x14ac:dyDescent="0.25">
      <c r="A74" s="50" t="s">
        <v>98</v>
      </c>
      <c r="B74" s="63"/>
      <c r="C74" s="52" t="s">
        <v>44</v>
      </c>
      <c r="D74" s="53">
        <v>0</v>
      </c>
    </row>
    <row r="75" spans="1:4" ht="27.6" x14ac:dyDescent="0.25">
      <c r="A75" s="50" t="s">
        <v>70</v>
      </c>
      <c r="B75" s="63"/>
      <c r="C75" s="52" t="s">
        <v>44</v>
      </c>
      <c r="D75" s="53">
        <v>1383</v>
      </c>
    </row>
    <row r="76" spans="1:4" ht="50.25" customHeight="1" x14ac:dyDescent="0.25">
      <c r="A76" s="47" t="s">
        <v>103</v>
      </c>
      <c r="B76" s="46" t="s">
        <v>104</v>
      </c>
      <c r="C76" s="46" t="s">
        <v>42</v>
      </c>
      <c r="D76" s="46">
        <f>(D77/D78)*100</f>
        <v>18.29356471438901</v>
      </c>
    </row>
    <row r="77" spans="1:4" ht="41.4" x14ac:dyDescent="0.25">
      <c r="A77" s="50" t="s">
        <v>98</v>
      </c>
      <c r="B77" s="63"/>
      <c r="C77" s="52" t="s">
        <v>44</v>
      </c>
      <c r="D77" s="53">
        <v>253</v>
      </c>
    </row>
    <row r="78" spans="1:4" ht="27.6" x14ac:dyDescent="0.25">
      <c r="A78" s="50" t="s">
        <v>70</v>
      </c>
      <c r="B78" s="63"/>
      <c r="C78" s="52" t="s">
        <v>44</v>
      </c>
      <c r="D78" s="53">
        <v>1383</v>
      </c>
    </row>
    <row r="79" spans="1:4" ht="49.5" customHeight="1" x14ac:dyDescent="0.25">
      <c r="A79" s="47" t="s">
        <v>105</v>
      </c>
      <c r="B79" s="46" t="s">
        <v>106</v>
      </c>
      <c r="C79" s="46" t="s">
        <v>42</v>
      </c>
      <c r="D79" s="46">
        <f>(D80/D81)*100</f>
        <v>0</v>
      </c>
    </row>
    <row r="80" spans="1:4" ht="41.4" x14ac:dyDescent="0.25">
      <c r="A80" s="50" t="s">
        <v>98</v>
      </c>
      <c r="B80" s="63"/>
      <c r="C80" s="52" t="s">
        <v>44</v>
      </c>
      <c r="D80" s="53">
        <v>0</v>
      </c>
    </row>
    <row r="81" spans="1:4" ht="27.6" x14ac:dyDescent="0.25">
      <c r="A81" s="50" t="s">
        <v>70</v>
      </c>
      <c r="B81" s="63"/>
      <c r="C81" s="52" t="s">
        <v>44</v>
      </c>
      <c r="D81" s="53">
        <v>1383</v>
      </c>
    </row>
    <row r="82" spans="1:4" ht="30" customHeight="1" x14ac:dyDescent="0.25">
      <c r="A82" s="42" t="s">
        <v>107</v>
      </c>
      <c r="B82" s="46" t="s">
        <v>39</v>
      </c>
      <c r="C82" s="46"/>
      <c r="D82" s="46"/>
    </row>
    <row r="83" spans="1:4" ht="48.75" customHeight="1" x14ac:dyDescent="0.25">
      <c r="A83" s="42" t="s">
        <v>108</v>
      </c>
      <c r="B83" s="46" t="s">
        <v>109</v>
      </c>
      <c r="C83" s="46" t="s">
        <v>42</v>
      </c>
      <c r="D83" s="46">
        <f>D84/D85</f>
        <v>6.2863636363636362</v>
      </c>
    </row>
    <row r="84" spans="1:4" ht="48.75" customHeight="1" x14ac:dyDescent="0.25">
      <c r="A84" s="50" t="s">
        <v>110</v>
      </c>
      <c r="B84" s="63"/>
      <c r="C84" s="52" t="s">
        <v>44</v>
      </c>
      <c r="D84" s="56">
        <v>1383</v>
      </c>
    </row>
    <row r="85" spans="1:4" ht="48.75" customHeight="1" x14ac:dyDescent="0.25">
      <c r="A85" s="50" t="s">
        <v>111</v>
      </c>
      <c r="B85" s="55"/>
      <c r="C85" s="52" t="s">
        <v>44</v>
      </c>
      <c r="D85" s="56">
        <v>220</v>
      </c>
    </row>
    <row r="86" spans="1:4" ht="53.25" customHeight="1" x14ac:dyDescent="0.25">
      <c r="A86" s="42" t="s">
        <v>112</v>
      </c>
      <c r="B86" s="46" t="s">
        <v>39</v>
      </c>
      <c r="C86" s="45"/>
      <c r="D86" s="46"/>
    </row>
    <row r="87" spans="1:4" ht="48" customHeight="1" x14ac:dyDescent="0.25">
      <c r="A87" s="47" t="s">
        <v>113</v>
      </c>
      <c r="B87" s="46" t="s">
        <v>114</v>
      </c>
      <c r="C87" s="46" t="s">
        <v>42</v>
      </c>
      <c r="D87" s="46">
        <f>(D88/D89)*100</f>
        <v>75.454545454545453</v>
      </c>
    </row>
    <row r="88" spans="1:4" ht="41.4" x14ac:dyDescent="0.25">
      <c r="A88" s="57" t="s">
        <v>115</v>
      </c>
      <c r="B88" s="58"/>
      <c r="C88" s="59" t="s">
        <v>44</v>
      </c>
      <c r="D88" s="56">
        <v>166</v>
      </c>
    </row>
    <row r="89" spans="1:4" ht="41.4" x14ac:dyDescent="0.25">
      <c r="A89" s="57" t="s">
        <v>116</v>
      </c>
      <c r="B89" s="58"/>
      <c r="C89" s="59" t="s">
        <v>44</v>
      </c>
      <c r="D89" s="56">
        <v>220</v>
      </c>
    </row>
    <row r="90" spans="1:4" ht="48.75" customHeight="1" x14ac:dyDescent="0.25">
      <c r="A90" s="47" t="s">
        <v>117</v>
      </c>
      <c r="B90" s="46" t="s">
        <v>118</v>
      </c>
      <c r="C90" s="46" t="s">
        <v>42</v>
      </c>
      <c r="D90" s="46">
        <f>(D91/D92)*100</f>
        <v>0</v>
      </c>
    </row>
    <row r="91" spans="1:4" ht="41.4" x14ac:dyDescent="0.25">
      <c r="A91" s="57" t="s">
        <v>115</v>
      </c>
      <c r="B91" s="58"/>
      <c r="C91" s="59" t="s">
        <v>44</v>
      </c>
      <c r="D91" s="56">
        <v>0</v>
      </c>
    </row>
    <row r="92" spans="1:4" ht="41.4" x14ac:dyDescent="0.25">
      <c r="A92" s="57" t="s">
        <v>116</v>
      </c>
      <c r="B92" s="58"/>
      <c r="C92" s="59" t="s">
        <v>44</v>
      </c>
      <c r="D92" s="56">
        <v>220</v>
      </c>
    </row>
    <row r="93" spans="1:4" ht="41.4" x14ac:dyDescent="0.25">
      <c r="A93" s="47" t="s">
        <v>119</v>
      </c>
      <c r="B93" s="46" t="s">
        <v>120</v>
      </c>
      <c r="C93" s="46" t="s">
        <v>42</v>
      </c>
      <c r="D93" s="46">
        <f>(D94/D95)*100</f>
        <v>5.4545454545454541</v>
      </c>
    </row>
    <row r="94" spans="1:4" ht="41.4" x14ac:dyDescent="0.25">
      <c r="A94" s="57" t="s">
        <v>115</v>
      </c>
      <c r="B94" s="58"/>
      <c r="C94" s="59" t="s">
        <v>44</v>
      </c>
      <c r="D94" s="56">
        <v>12</v>
      </c>
    </row>
    <row r="95" spans="1:4" ht="41.4" x14ac:dyDescent="0.25">
      <c r="A95" s="57" t="s">
        <v>116</v>
      </c>
      <c r="B95" s="58"/>
      <c r="C95" s="59" t="s">
        <v>44</v>
      </c>
      <c r="D95" s="56">
        <v>220</v>
      </c>
    </row>
    <row r="96" spans="1:4" ht="41.4" x14ac:dyDescent="0.25">
      <c r="A96" s="47" t="s">
        <v>121</v>
      </c>
      <c r="B96" s="46" t="s">
        <v>122</v>
      </c>
      <c r="C96" s="46" t="s">
        <v>42</v>
      </c>
      <c r="D96" s="46">
        <f>(D97/D98)*100</f>
        <v>4.0909090909090908</v>
      </c>
    </row>
    <row r="97" spans="1:4" ht="41.4" x14ac:dyDescent="0.25">
      <c r="A97" s="57" t="s">
        <v>115</v>
      </c>
      <c r="B97" s="58"/>
      <c r="C97" s="59" t="s">
        <v>44</v>
      </c>
      <c r="D97" s="56">
        <v>9</v>
      </c>
    </row>
    <row r="98" spans="1:4" ht="41.4" x14ac:dyDescent="0.25">
      <c r="A98" s="57" t="s">
        <v>116</v>
      </c>
      <c r="B98" s="58"/>
      <c r="C98" s="59" t="s">
        <v>44</v>
      </c>
      <c r="D98" s="56">
        <v>220</v>
      </c>
    </row>
    <row r="99" spans="1:4" ht="41.4" x14ac:dyDescent="0.25">
      <c r="A99" s="47" t="s">
        <v>123</v>
      </c>
      <c r="B99" s="46" t="s">
        <v>124</v>
      </c>
      <c r="C99" s="46" t="s">
        <v>42</v>
      </c>
      <c r="D99" s="46">
        <f>(D100/D101)*100</f>
        <v>6.3636363636363633</v>
      </c>
    </row>
    <row r="100" spans="1:4" ht="41.4" x14ac:dyDescent="0.25">
      <c r="A100" s="57" t="s">
        <v>115</v>
      </c>
      <c r="B100" s="58"/>
      <c r="C100" s="59" t="s">
        <v>44</v>
      </c>
      <c r="D100" s="56">
        <v>14</v>
      </c>
    </row>
    <row r="101" spans="1:4" ht="41.4" x14ac:dyDescent="0.25">
      <c r="A101" s="57" t="s">
        <v>116</v>
      </c>
      <c r="B101" s="58"/>
      <c r="C101" s="59" t="s">
        <v>44</v>
      </c>
      <c r="D101" s="56">
        <v>220</v>
      </c>
    </row>
    <row r="102" spans="1:4" ht="41.4" x14ac:dyDescent="0.25">
      <c r="A102" s="47" t="s">
        <v>125</v>
      </c>
      <c r="B102" s="46" t="s">
        <v>126</v>
      </c>
      <c r="C102" s="46" t="s">
        <v>42</v>
      </c>
      <c r="D102" s="46">
        <f>(D103/D104)*100</f>
        <v>0</v>
      </c>
    </row>
    <row r="103" spans="1:4" ht="41.4" x14ac:dyDescent="0.25">
      <c r="A103" s="57" t="s">
        <v>115</v>
      </c>
      <c r="B103" s="58"/>
      <c r="C103" s="59" t="s">
        <v>44</v>
      </c>
      <c r="D103" s="56">
        <v>0</v>
      </c>
    </row>
    <row r="104" spans="1:4" ht="41.4" x14ac:dyDescent="0.25">
      <c r="A104" s="57" t="s">
        <v>116</v>
      </c>
      <c r="B104" s="58"/>
      <c r="C104" s="59" t="s">
        <v>44</v>
      </c>
      <c r="D104" s="56">
        <v>220</v>
      </c>
    </row>
    <row r="105" spans="1:4" ht="41.4" x14ac:dyDescent="0.25">
      <c r="A105" s="47" t="s">
        <v>127</v>
      </c>
      <c r="B105" s="46" t="s">
        <v>128</v>
      </c>
      <c r="C105" s="46" t="s">
        <v>42</v>
      </c>
      <c r="D105" s="46">
        <f>(D106/D107)*100</f>
        <v>2.7272727272727271</v>
      </c>
    </row>
    <row r="106" spans="1:4" ht="41.4" x14ac:dyDescent="0.25">
      <c r="A106" s="57" t="s">
        <v>115</v>
      </c>
      <c r="B106" s="58"/>
      <c r="C106" s="59" t="s">
        <v>44</v>
      </c>
      <c r="D106" s="56">
        <v>6</v>
      </c>
    </row>
    <row r="107" spans="1:4" ht="41.4" x14ac:dyDescent="0.25">
      <c r="A107" s="57" t="s">
        <v>116</v>
      </c>
      <c r="B107" s="58"/>
      <c r="C107" s="59" t="s">
        <v>44</v>
      </c>
      <c r="D107" s="56">
        <v>220</v>
      </c>
    </row>
    <row r="108" spans="1:4" ht="41.4" x14ac:dyDescent="0.25">
      <c r="A108" s="47" t="s">
        <v>129</v>
      </c>
      <c r="B108" s="46" t="s">
        <v>130</v>
      </c>
      <c r="C108" s="46" t="s">
        <v>42</v>
      </c>
      <c r="D108" s="46">
        <f>(D109/D110)*100</f>
        <v>2.2727272727272729</v>
      </c>
    </row>
    <row r="109" spans="1:4" ht="41.4" x14ac:dyDescent="0.25">
      <c r="A109" s="57" t="s">
        <v>115</v>
      </c>
      <c r="B109" s="58"/>
      <c r="C109" s="59" t="s">
        <v>44</v>
      </c>
      <c r="D109" s="56">
        <v>5</v>
      </c>
    </row>
    <row r="110" spans="1:4" ht="41.4" x14ac:dyDescent="0.25">
      <c r="A110" s="57" t="s">
        <v>116</v>
      </c>
      <c r="B110" s="58"/>
      <c r="C110" s="59" t="s">
        <v>44</v>
      </c>
      <c r="D110" s="56">
        <v>220</v>
      </c>
    </row>
    <row r="111" spans="1:4" ht="41.4" x14ac:dyDescent="0.25">
      <c r="A111" s="47" t="s">
        <v>131</v>
      </c>
      <c r="B111" s="46" t="s">
        <v>132</v>
      </c>
      <c r="C111" s="46" t="s">
        <v>42</v>
      </c>
      <c r="D111" s="46">
        <f>(D112/D113)*100</f>
        <v>0</v>
      </c>
    </row>
    <row r="112" spans="1:4" ht="41.4" x14ac:dyDescent="0.25">
      <c r="A112" s="57" t="s">
        <v>115</v>
      </c>
      <c r="B112" s="58"/>
      <c r="C112" s="59" t="s">
        <v>44</v>
      </c>
      <c r="D112" s="56">
        <v>0</v>
      </c>
    </row>
    <row r="113" spans="1:4" ht="41.4" x14ac:dyDescent="0.25">
      <c r="A113" s="57" t="s">
        <v>116</v>
      </c>
      <c r="B113" s="58"/>
      <c r="C113" s="59" t="s">
        <v>44</v>
      </c>
      <c r="D113" s="56">
        <v>220</v>
      </c>
    </row>
    <row r="114" spans="1:4" ht="41.4" x14ac:dyDescent="0.25">
      <c r="A114" s="47" t="s">
        <v>133</v>
      </c>
      <c r="B114" s="46" t="s">
        <v>134</v>
      </c>
      <c r="C114" s="46" t="s">
        <v>42</v>
      </c>
      <c r="D114" s="46">
        <f>(D115/D116)*100</f>
        <v>0</v>
      </c>
    </row>
    <row r="115" spans="1:4" ht="41.4" x14ac:dyDescent="0.25">
      <c r="A115" s="57" t="s">
        <v>115</v>
      </c>
      <c r="B115" s="58"/>
      <c r="C115" s="59" t="s">
        <v>44</v>
      </c>
      <c r="D115" s="56">
        <v>0</v>
      </c>
    </row>
    <row r="116" spans="1:4" ht="41.4" x14ac:dyDescent="0.25">
      <c r="A116" s="57" t="s">
        <v>116</v>
      </c>
      <c r="B116" s="58"/>
      <c r="C116" s="59" t="s">
        <v>44</v>
      </c>
      <c r="D116" s="56">
        <v>220</v>
      </c>
    </row>
    <row r="117" spans="1:4" ht="41.4" x14ac:dyDescent="0.25">
      <c r="A117" s="47" t="s">
        <v>135</v>
      </c>
      <c r="B117" s="46" t="s">
        <v>136</v>
      </c>
      <c r="C117" s="46" t="s">
        <v>42</v>
      </c>
      <c r="D117" s="46">
        <f>(D118/D119)*100</f>
        <v>3.1818181818181817</v>
      </c>
    </row>
    <row r="118" spans="1:4" ht="41.4" x14ac:dyDescent="0.25">
      <c r="A118" s="57" t="s">
        <v>115</v>
      </c>
      <c r="B118" s="58"/>
      <c r="C118" s="59" t="s">
        <v>44</v>
      </c>
      <c r="D118" s="56">
        <v>7</v>
      </c>
    </row>
    <row r="119" spans="1:4" ht="41.4" x14ac:dyDescent="0.25">
      <c r="A119" s="57" t="s">
        <v>116</v>
      </c>
      <c r="B119" s="58"/>
      <c r="C119" s="59" t="s">
        <v>44</v>
      </c>
      <c r="D119" s="56">
        <v>220</v>
      </c>
    </row>
    <row r="120" spans="1:4" ht="41.4" x14ac:dyDescent="0.25">
      <c r="A120" s="47" t="s">
        <v>137</v>
      </c>
      <c r="B120" s="46" t="s">
        <v>138</v>
      </c>
      <c r="C120" s="46" t="s">
        <v>42</v>
      </c>
      <c r="D120" s="46">
        <f>(D121/D122)*100</f>
        <v>0.45454545454545453</v>
      </c>
    </row>
    <row r="121" spans="1:4" ht="41.4" x14ac:dyDescent="0.25">
      <c r="A121" s="57" t="s">
        <v>115</v>
      </c>
      <c r="B121" s="58"/>
      <c r="C121" s="59" t="s">
        <v>44</v>
      </c>
      <c r="D121" s="56">
        <v>1</v>
      </c>
    </row>
    <row r="122" spans="1:4" ht="41.4" x14ac:dyDescent="0.25">
      <c r="A122" s="57" t="s">
        <v>116</v>
      </c>
      <c r="B122" s="58"/>
      <c r="C122" s="59" t="s">
        <v>44</v>
      </c>
      <c r="D122" s="56">
        <v>220</v>
      </c>
    </row>
    <row r="123" spans="1:4" ht="63" customHeight="1" x14ac:dyDescent="0.25">
      <c r="A123" s="42" t="s">
        <v>139</v>
      </c>
      <c r="B123" s="46" t="s">
        <v>140</v>
      </c>
      <c r="C123" s="46" t="s">
        <v>141</v>
      </c>
      <c r="D123" s="46">
        <f>D124/D125*100</f>
        <v>100</v>
      </c>
    </row>
    <row r="124" spans="1:4" ht="19.5" customHeight="1" x14ac:dyDescent="0.25">
      <c r="A124" s="64" t="s">
        <v>142</v>
      </c>
      <c r="B124" s="46" t="s">
        <v>143</v>
      </c>
      <c r="C124" s="46"/>
      <c r="D124" s="46">
        <f>((D126/D128)/12)*1000</f>
        <v>89264.221796100974</v>
      </c>
    </row>
    <row r="125" spans="1:4" ht="16.5" customHeight="1" x14ac:dyDescent="0.25">
      <c r="A125" s="64" t="s">
        <v>144</v>
      </c>
      <c r="B125" s="46" t="s">
        <v>143</v>
      </c>
      <c r="C125" s="46"/>
      <c r="D125" s="46">
        <f>((D127/D129)/12)*1000</f>
        <v>89264.221796100974</v>
      </c>
    </row>
    <row r="126" spans="1:4" ht="67.5" customHeight="1" x14ac:dyDescent="0.25">
      <c r="A126" s="57" t="s">
        <v>145</v>
      </c>
      <c r="B126" s="58"/>
      <c r="C126" s="58" t="s">
        <v>146</v>
      </c>
      <c r="D126" s="56">
        <f>11948.1+21835+23402.3+14568.3+32232.1+34670.4+30072+24359.6+30358.4</f>
        <v>223446.19999999998</v>
      </c>
    </row>
    <row r="127" spans="1:4" ht="79.5" customHeight="1" x14ac:dyDescent="0.25">
      <c r="A127" s="57" t="s">
        <v>147</v>
      </c>
      <c r="B127" s="58"/>
      <c r="C127" s="58" t="s">
        <v>146</v>
      </c>
      <c r="D127" s="56">
        <f>11948.1+21835+23402.3+14568.3+32232.1+34670.4+30072+24359.6+30358.4</f>
        <v>223446.19999999998</v>
      </c>
    </row>
    <row r="128" spans="1:4" ht="48.75" customHeight="1" x14ac:dyDescent="0.25">
      <c r="A128" s="57" t="s">
        <v>148</v>
      </c>
      <c r="B128" s="58"/>
      <c r="C128" s="58" t="s">
        <v>146</v>
      </c>
      <c r="D128" s="56">
        <f>11.8+23.3+22.3+11+31.2+31.7+26.3+21+30</f>
        <v>208.60000000000002</v>
      </c>
    </row>
    <row r="129" spans="1:5" ht="41.4" x14ac:dyDescent="0.25">
      <c r="A129" s="57" t="s">
        <v>149</v>
      </c>
      <c r="B129" s="58"/>
      <c r="C129" s="58" t="s">
        <v>146</v>
      </c>
      <c r="D129" s="56">
        <f>11.8+23.3+22.3+11+31.2+31.7+26.3+21+30</f>
        <v>208.60000000000002</v>
      </c>
    </row>
    <row r="130" spans="1:5" ht="61.5" customHeight="1" x14ac:dyDescent="0.25">
      <c r="A130" s="42" t="s">
        <v>150</v>
      </c>
      <c r="B130" s="46" t="s">
        <v>151</v>
      </c>
      <c r="C130" s="46" t="s">
        <v>42</v>
      </c>
      <c r="D130" s="46">
        <f>(D131/D132)*100</f>
        <v>43.912175648702593</v>
      </c>
    </row>
    <row r="131" spans="1:5" ht="46.5" customHeight="1" x14ac:dyDescent="0.25">
      <c r="A131" s="57" t="s">
        <v>152</v>
      </c>
      <c r="B131" s="58"/>
      <c r="C131" s="59" t="s">
        <v>44</v>
      </c>
      <c r="D131" s="56">
        <v>220</v>
      </c>
    </row>
    <row r="132" spans="1:5" ht="41.4" x14ac:dyDescent="0.25">
      <c r="A132" s="57" t="s">
        <v>153</v>
      </c>
      <c r="B132" s="58"/>
      <c r="C132" s="59" t="s">
        <v>44</v>
      </c>
      <c r="D132" s="56">
        <v>501</v>
      </c>
    </row>
    <row r="133" spans="1:5" ht="30.75" customHeight="1" x14ac:dyDescent="0.25">
      <c r="A133" s="42" t="s">
        <v>154</v>
      </c>
      <c r="B133" s="46" t="s">
        <v>39</v>
      </c>
      <c r="C133" s="46"/>
      <c r="D133" s="46"/>
    </row>
    <row r="134" spans="1:5" ht="47.25" customHeight="1" x14ac:dyDescent="0.25">
      <c r="A134" s="42" t="s">
        <v>155</v>
      </c>
      <c r="B134" s="46" t="s">
        <v>156</v>
      </c>
      <c r="C134" s="46" t="s">
        <v>157</v>
      </c>
      <c r="D134" s="46">
        <f>D135/D136</f>
        <v>21.68076644974693</v>
      </c>
    </row>
    <row r="135" spans="1:5" ht="27.6" x14ac:dyDescent="0.25">
      <c r="A135" s="50" t="s">
        <v>158</v>
      </c>
      <c r="B135" s="63"/>
      <c r="C135" s="52" t="s">
        <v>157</v>
      </c>
      <c r="D135" s="56">
        <f>618.8+5845.1+2383+1670.4+5343+3294+4028.5+2307+4494.7</f>
        <v>29984.500000000004</v>
      </c>
    </row>
    <row r="136" spans="1:5" ht="27.6" x14ac:dyDescent="0.25">
      <c r="A136" s="60" t="s">
        <v>159</v>
      </c>
      <c r="B136" s="61"/>
      <c r="C136" s="52" t="s">
        <v>44</v>
      </c>
      <c r="D136" s="56">
        <v>1383</v>
      </c>
      <c r="E136" s="62"/>
    </row>
    <row r="137" spans="1:5" ht="27.6" x14ac:dyDescent="0.25">
      <c r="A137" s="42" t="s">
        <v>160</v>
      </c>
      <c r="B137" s="46" t="s">
        <v>39</v>
      </c>
      <c r="C137" s="45"/>
      <c r="D137" s="46"/>
    </row>
    <row r="138" spans="1:5" ht="27.6" x14ac:dyDescent="0.25">
      <c r="A138" s="47" t="s">
        <v>161</v>
      </c>
      <c r="B138" s="46" t="s">
        <v>162</v>
      </c>
      <c r="C138" s="46" t="s">
        <v>42</v>
      </c>
      <c r="D138" s="46">
        <f>(D139/D140)*100</f>
        <v>100</v>
      </c>
    </row>
    <row r="139" spans="1:5" ht="27.6" x14ac:dyDescent="0.25">
      <c r="A139" s="50" t="s">
        <v>163</v>
      </c>
      <c r="B139" s="63"/>
      <c r="C139" s="52" t="s">
        <v>164</v>
      </c>
      <c r="D139" s="56">
        <v>9</v>
      </c>
    </row>
    <row r="140" spans="1:5" x14ac:dyDescent="0.25">
      <c r="A140" s="50" t="s">
        <v>165</v>
      </c>
      <c r="B140" s="63"/>
      <c r="C140" s="52" t="s">
        <v>164</v>
      </c>
      <c r="D140" s="56">
        <v>9</v>
      </c>
    </row>
    <row r="141" spans="1:5" ht="27.6" x14ac:dyDescent="0.25">
      <c r="A141" s="47" t="s">
        <v>166</v>
      </c>
      <c r="B141" s="46" t="s">
        <v>167</v>
      </c>
      <c r="C141" s="46" t="s">
        <v>42</v>
      </c>
      <c r="D141" s="46">
        <f>(D142/D143)*100</f>
        <v>100</v>
      </c>
    </row>
    <row r="142" spans="1:5" ht="27.6" x14ac:dyDescent="0.25">
      <c r="A142" s="50" t="s">
        <v>163</v>
      </c>
      <c r="B142" s="63"/>
      <c r="C142" s="52" t="s">
        <v>164</v>
      </c>
      <c r="D142" s="56">
        <v>9</v>
      </c>
    </row>
    <row r="143" spans="1:5" x14ac:dyDescent="0.25">
      <c r="A143" s="50" t="s">
        <v>165</v>
      </c>
      <c r="B143" s="63"/>
      <c r="C143" s="52" t="s">
        <v>164</v>
      </c>
      <c r="D143" s="56">
        <v>9</v>
      </c>
    </row>
    <row r="144" spans="1:5" ht="27.6" x14ac:dyDescent="0.25">
      <c r="A144" s="47" t="s">
        <v>168</v>
      </c>
      <c r="B144" s="46" t="s">
        <v>169</v>
      </c>
      <c r="C144" s="46" t="s">
        <v>42</v>
      </c>
      <c r="D144" s="46">
        <f>(D145/D146)*100</f>
        <v>100</v>
      </c>
    </row>
    <row r="145" spans="1:4" ht="27.6" x14ac:dyDescent="0.25">
      <c r="A145" s="50" t="s">
        <v>163</v>
      </c>
      <c r="B145" s="63"/>
      <c r="C145" s="52" t="s">
        <v>164</v>
      </c>
      <c r="D145" s="56">
        <v>9</v>
      </c>
    </row>
    <row r="146" spans="1:4" x14ac:dyDescent="0.25">
      <c r="A146" s="50" t="s">
        <v>165</v>
      </c>
      <c r="B146" s="63"/>
      <c r="C146" s="52" t="s">
        <v>164</v>
      </c>
      <c r="D146" s="56">
        <v>9</v>
      </c>
    </row>
    <row r="147" spans="1:4" ht="27.6" x14ac:dyDescent="0.25">
      <c r="A147" s="47" t="s">
        <v>170</v>
      </c>
      <c r="B147" s="46" t="s">
        <v>171</v>
      </c>
      <c r="C147" s="46" t="s">
        <v>42</v>
      </c>
      <c r="D147" s="46">
        <f>(D148/D149)*100</f>
        <v>100</v>
      </c>
    </row>
    <row r="148" spans="1:4" ht="27.6" x14ac:dyDescent="0.25">
      <c r="A148" s="50" t="s">
        <v>163</v>
      </c>
      <c r="B148" s="63"/>
      <c r="C148" s="52" t="s">
        <v>164</v>
      </c>
      <c r="D148" s="56">
        <v>9</v>
      </c>
    </row>
    <row r="149" spans="1:4" x14ac:dyDescent="0.25">
      <c r="A149" s="50" t="s">
        <v>165</v>
      </c>
      <c r="B149" s="63"/>
      <c r="C149" s="52" t="s">
        <v>164</v>
      </c>
      <c r="D149" s="56">
        <v>9</v>
      </c>
    </row>
    <row r="150" spans="1:4" ht="27.6" x14ac:dyDescent="0.25">
      <c r="A150" s="47" t="s">
        <v>172</v>
      </c>
      <c r="B150" s="46" t="s">
        <v>173</v>
      </c>
      <c r="C150" s="46" t="s">
        <v>42</v>
      </c>
      <c r="D150" s="46">
        <f>(D151/D152)*100</f>
        <v>77.777777777777786</v>
      </c>
    </row>
    <row r="151" spans="1:4" ht="27.6" x14ac:dyDescent="0.25">
      <c r="A151" s="50" t="s">
        <v>163</v>
      </c>
      <c r="B151" s="63"/>
      <c r="C151" s="52" t="s">
        <v>164</v>
      </c>
      <c r="D151" s="56">
        <v>7</v>
      </c>
    </row>
    <row r="152" spans="1:4" x14ac:dyDescent="0.25">
      <c r="A152" s="50" t="s">
        <v>165</v>
      </c>
      <c r="B152" s="63"/>
      <c r="C152" s="52" t="s">
        <v>164</v>
      </c>
      <c r="D152" s="56">
        <v>9</v>
      </c>
    </row>
    <row r="153" spans="1:4" ht="27.6" x14ac:dyDescent="0.25">
      <c r="A153" s="47" t="s">
        <v>174</v>
      </c>
      <c r="B153" s="46" t="s">
        <v>175</v>
      </c>
      <c r="C153" s="46" t="s">
        <v>42</v>
      </c>
      <c r="D153" s="46">
        <f>(D154/D155)*100</f>
        <v>100</v>
      </c>
    </row>
    <row r="154" spans="1:4" ht="27.6" x14ac:dyDescent="0.25">
      <c r="A154" s="50" t="s">
        <v>163</v>
      </c>
      <c r="B154" s="63"/>
      <c r="C154" s="52" t="s">
        <v>164</v>
      </c>
      <c r="D154" s="56">
        <v>9</v>
      </c>
    </row>
    <row r="155" spans="1:4" x14ac:dyDescent="0.25">
      <c r="A155" s="50" t="s">
        <v>165</v>
      </c>
      <c r="B155" s="63"/>
      <c r="C155" s="52" t="s">
        <v>164</v>
      </c>
      <c r="D155" s="56">
        <v>9</v>
      </c>
    </row>
    <row r="156" spans="1:4" ht="27.6" x14ac:dyDescent="0.25">
      <c r="A156" s="47" t="s">
        <v>176</v>
      </c>
      <c r="B156" s="46" t="s">
        <v>177</v>
      </c>
      <c r="C156" s="46" t="s">
        <v>42</v>
      </c>
      <c r="D156" s="46">
        <f>(D157/D158)*100</f>
        <v>77.777777777777786</v>
      </c>
    </row>
    <row r="157" spans="1:4" ht="27.6" x14ac:dyDescent="0.25">
      <c r="A157" s="50" t="s">
        <v>163</v>
      </c>
      <c r="B157" s="63"/>
      <c r="C157" s="52" t="s">
        <v>164</v>
      </c>
      <c r="D157" s="56">
        <v>7</v>
      </c>
    </row>
    <row r="158" spans="1:4" x14ac:dyDescent="0.25">
      <c r="A158" s="50" t="s">
        <v>165</v>
      </c>
      <c r="B158" s="63"/>
      <c r="C158" s="52" t="s">
        <v>164</v>
      </c>
      <c r="D158" s="56">
        <v>9</v>
      </c>
    </row>
    <row r="159" spans="1:4" ht="27.6" x14ac:dyDescent="0.25">
      <c r="A159" s="47" t="s">
        <v>178</v>
      </c>
      <c r="B159" s="46" t="s">
        <v>179</v>
      </c>
      <c r="C159" s="46" t="s">
        <v>42</v>
      </c>
      <c r="D159" s="46">
        <f>(D160/D161)*100</f>
        <v>33.333333333333329</v>
      </c>
    </row>
    <row r="160" spans="1:4" ht="27.6" x14ac:dyDescent="0.25">
      <c r="A160" s="50" t="s">
        <v>163</v>
      </c>
      <c r="B160" s="63"/>
      <c r="C160" s="52" t="s">
        <v>164</v>
      </c>
      <c r="D160" s="56">
        <v>3</v>
      </c>
    </row>
    <row r="161" spans="1:5" x14ac:dyDescent="0.25">
      <c r="A161" s="50" t="s">
        <v>165</v>
      </c>
      <c r="B161" s="63"/>
      <c r="C161" s="52" t="s">
        <v>164</v>
      </c>
      <c r="D161" s="56">
        <v>9</v>
      </c>
    </row>
    <row r="162" spans="1:5" ht="27.6" x14ac:dyDescent="0.25">
      <c r="A162" s="47" t="s">
        <v>180</v>
      </c>
      <c r="B162" s="46" t="s">
        <v>181</v>
      </c>
      <c r="C162" s="46" t="s">
        <v>42</v>
      </c>
      <c r="D162" s="46">
        <f>(D163/D164)*100</f>
        <v>100</v>
      </c>
    </row>
    <row r="163" spans="1:5" ht="27.6" x14ac:dyDescent="0.25">
      <c r="A163" s="50" t="s">
        <v>163</v>
      </c>
      <c r="B163" s="63"/>
      <c r="C163" s="52" t="s">
        <v>164</v>
      </c>
      <c r="D163" s="56">
        <v>9</v>
      </c>
    </row>
    <row r="164" spans="1:5" x14ac:dyDescent="0.25">
      <c r="A164" s="50" t="s">
        <v>165</v>
      </c>
      <c r="B164" s="63"/>
      <c r="C164" s="52" t="s">
        <v>164</v>
      </c>
      <c r="D164" s="56">
        <v>9</v>
      </c>
    </row>
    <row r="165" spans="1:5" ht="34.5" customHeight="1" x14ac:dyDescent="0.25">
      <c r="A165" s="42" t="s">
        <v>182</v>
      </c>
      <c r="B165" s="46" t="s">
        <v>183</v>
      </c>
      <c r="C165" s="46" t="s">
        <v>42</v>
      </c>
      <c r="D165" s="46">
        <f>(D166/D167)*100</f>
        <v>77.777777777777786</v>
      </c>
    </row>
    <row r="166" spans="1:5" ht="34.5" customHeight="1" x14ac:dyDescent="0.25">
      <c r="A166" s="57" t="s">
        <v>184</v>
      </c>
      <c r="B166" s="65"/>
      <c r="C166" s="59" t="s">
        <v>164</v>
      </c>
      <c r="D166" s="56">
        <v>7</v>
      </c>
    </row>
    <row r="167" spans="1:5" ht="34.5" customHeight="1" x14ac:dyDescent="0.25">
      <c r="A167" s="57" t="s">
        <v>185</v>
      </c>
      <c r="B167" s="65"/>
      <c r="C167" s="59" t="s">
        <v>164</v>
      </c>
      <c r="D167" s="56">
        <v>9</v>
      </c>
    </row>
    <row r="168" spans="1:5" ht="36" customHeight="1" x14ac:dyDescent="0.25">
      <c r="A168" s="42" t="s">
        <v>186</v>
      </c>
      <c r="B168" s="46" t="s">
        <v>187</v>
      </c>
      <c r="C168" s="46" t="s">
        <v>188</v>
      </c>
      <c r="D168" s="46">
        <f>(D169/D170)*100</f>
        <v>0</v>
      </c>
    </row>
    <row r="169" spans="1:5" ht="36" customHeight="1" x14ac:dyDescent="0.25">
      <c r="A169" s="57" t="s">
        <v>189</v>
      </c>
      <c r="B169" s="66"/>
      <c r="C169" s="59" t="s">
        <v>164</v>
      </c>
      <c r="D169" s="53">
        <v>0</v>
      </c>
      <c r="E169" s="67"/>
    </row>
    <row r="170" spans="1:5" ht="36" customHeight="1" x14ac:dyDescent="0.25">
      <c r="A170" s="57" t="s">
        <v>190</v>
      </c>
      <c r="B170" s="66"/>
      <c r="C170" s="59" t="s">
        <v>164</v>
      </c>
      <c r="D170" s="53">
        <v>1133</v>
      </c>
      <c r="E170" s="67"/>
    </row>
    <row r="171" spans="1:5" ht="47.25" customHeight="1" x14ac:dyDescent="0.25">
      <c r="A171" s="42" t="s">
        <v>191</v>
      </c>
      <c r="B171" s="46" t="s">
        <v>192</v>
      </c>
      <c r="C171" s="46" t="s">
        <v>42</v>
      </c>
      <c r="D171" s="46">
        <f>(D172/D173)*100</f>
        <v>38.323800630325671</v>
      </c>
    </row>
    <row r="172" spans="1:5" ht="34.5" customHeight="1" x14ac:dyDescent="0.25">
      <c r="A172" s="57" t="s">
        <v>193</v>
      </c>
      <c r="B172" s="65"/>
      <c r="C172" s="59" t="s">
        <v>157</v>
      </c>
      <c r="D172" s="56">
        <f>328.9+1975.5+769.9+714+1095.4+2260.5+2162+645.1+1539.9</f>
        <v>11491.2</v>
      </c>
    </row>
    <row r="173" spans="1:5" ht="21" customHeight="1" x14ac:dyDescent="0.25">
      <c r="A173" s="57" t="s">
        <v>194</v>
      </c>
      <c r="B173" s="65"/>
      <c r="C173" s="68" t="s">
        <v>157</v>
      </c>
      <c r="D173" s="56">
        <v>29984.5</v>
      </c>
    </row>
    <row r="174" spans="1:5" ht="33.75" customHeight="1" x14ac:dyDescent="0.25">
      <c r="A174" s="69" t="s">
        <v>195</v>
      </c>
      <c r="B174" s="45"/>
      <c r="C174" s="45"/>
      <c r="D174" s="46"/>
    </row>
    <row r="175" spans="1:5" ht="60.75" customHeight="1" x14ac:dyDescent="0.25">
      <c r="A175" s="69" t="s">
        <v>196</v>
      </c>
      <c r="B175" s="46" t="s">
        <v>197</v>
      </c>
      <c r="C175" s="46" t="s">
        <v>42</v>
      </c>
      <c r="D175" s="46">
        <f>(D176/D177)*100</f>
        <v>5.6399132321041208</v>
      </c>
    </row>
    <row r="176" spans="1:5" ht="41.4" x14ac:dyDescent="0.25">
      <c r="A176" s="50" t="s">
        <v>198</v>
      </c>
      <c r="B176" s="63"/>
      <c r="C176" s="52" t="s">
        <v>164</v>
      </c>
      <c r="D176" s="56">
        <v>78</v>
      </c>
    </row>
    <row r="177" spans="1:5" ht="27.6" x14ac:dyDescent="0.25">
      <c r="A177" s="50" t="s">
        <v>70</v>
      </c>
      <c r="B177" s="63"/>
      <c r="C177" s="52" t="s">
        <v>164</v>
      </c>
      <c r="D177" s="56">
        <v>1383</v>
      </c>
    </row>
    <row r="178" spans="1:5" ht="55.5" customHeight="1" x14ac:dyDescent="0.25">
      <c r="A178" s="42" t="s">
        <v>199</v>
      </c>
      <c r="B178" s="46" t="s">
        <v>200</v>
      </c>
      <c r="C178" s="46" t="s">
        <v>201</v>
      </c>
      <c r="D178" s="46">
        <f>(D179/D180)*100</f>
        <v>0.50614605929139556</v>
      </c>
    </row>
    <row r="179" spans="1:5" ht="63.75" customHeight="1" x14ac:dyDescent="0.25">
      <c r="A179" s="70" t="s">
        <v>202</v>
      </c>
      <c r="B179" s="58"/>
      <c r="C179" s="52" t="s">
        <v>164</v>
      </c>
      <c r="D179" s="56">
        <v>7</v>
      </c>
    </row>
    <row r="180" spans="1:5" ht="48" customHeight="1" x14ac:dyDescent="0.25">
      <c r="A180" s="71" t="s">
        <v>70</v>
      </c>
      <c r="B180" s="72"/>
      <c r="C180" s="73" t="s">
        <v>164</v>
      </c>
      <c r="D180" s="74">
        <v>1383</v>
      </c>
    </row>
    <row r="181" spans="1:5" ht="47.25" customHeight="1" x14ac:dyDescent="0.25">
      <c r="A181" s="42" t="s">
        <v>203</v>
      </c>
      <c r="B181" s="46" t="s">
        <v>204</v>
      </c>
      <c r="C181" s="75" t="s">
        <v>42</v>
      </c>
      <c r="D181" s="46">
        <f>(D182/D183)*100</f>
        <v>6.0606060606060606</v>
      </c>
    </row>
    <row r="182" spans="1:5" ht="27.6" x14ac:dyDescent="0.25">
      <c r="A182" s="76" t="s">
        <v>205</v>
      </c>
      <c r="B182" s="75" t="s">
        <v>206</v>
      </c>
      <c r="C182" s="46" t="s">
        <v>42</v>
      </c>
      <c r="D182" s="44">
        <f>D188+D190+D192+D194+D196+D198+D200+D202+D207+D209+D211</f>
        <v>18</v>
      </c>
    </row>
    <row r="183" spans="1:5" ht="49.5" customHeight="1" x14ac:dyDescent="0.25">
      <c r="A183" s="64" t="s">
        <v>207</v>
      </c>
      <c r="B183" s="46" t="s">
        <v>208</v>
      </c>
      <c r="C183" s="77" t="s">
        <v>164</v>
      </c>
      <c r="D183" s="46">
        <f>D185+D204+D213</f>
        <v>297</v>
      </c>
    </row>
    <row r="184" spans="1:5" ht="18" customHeight="1" x14ac:dyDescent="0.25">
      <c r="A184" s="5" t="s">
        <v>209</v>
      </c>
      <c r="B184" s="46"/>
      <c r="C184" s="46" t="s">
        <v>42</v>
      </c>
      <c r="D184" s="46">
        <f>(D185/D176)*100</f>
        <v>23.076923076923077</v>
      </c>
    </row>
    <row r="185" spans="1:5" ht="18" customHeight="1" x14ac:dyDescent="0.25">
      <c r="A185" s="5"/>
      <c r="C185" s="52" t="s">
        <v>164</v>
      </c>
      <c r="D185" s="56">
        <v>18</v>
      </c>
    </row>
    <row r="186" spans="1:5" ht="18" customHeight="1" x14ac:dyDescent="0.25">
      <c r="A186" s="78" t="s">
        <v>210</v>
      </c>
      <c r="B186" s="46"/>
      <c r="C186" s="46"/>
      <c r="D186" s="46"/>
    </row>
    <row r="187" spans="1:5" ht="18" customHeight="1" x14ac:dyDescent="0.25">
      <c r="A187" s="79" t="s">
        <v>211</v>
      </c>
      <c r="B187" s="46"/>
      <c r="C187" s="46" t="s">
        <v>42</v>
      </c>
      <c r="D187" s="46">
        <f>(D188/D185)*100</f>
        <v>0</v>
      </c>
    </row>
    <row r="188" spans="1:5" ht="27.6" x14ac:dyDescent="0.25">
      <c r="A188" s="80" t="s">
        <v>212</v>
      </c>
      <c r="B188" s="61"/>
      <c r="C188" s="52" t="s">
        <v>164</v>
      </c>
      <c r="D188" s="56">
        <v>0</v>
      </c>
      <c r="E188" s="62"/>
    </row>
    <row r="189" spans="1:5" ht="18" customHeight="1" x14ac:dyDescent="0.25">
      <c r="A189" s="79" t="s">
        <v>213</v>
      </c>
      <c r="B189" s="46"/>
      <c r="C189" s="46" t="s">
        <v>42</v>
      </c>
      <c r="D189" s="46">
        <f>(D190/D185)*100</f>
        <v>100</v>
      </c>
    </row>
    <row r="190" spans="1:5" ht="31.5" customHeight="1" x14ac:dyDescent="0.25">
      <c r="A190" s="60" t="s">
        <v>212</v>
      </c>
      <c r="B190" s="63"/>
      <c r="C190" s="52" t="s">
        <v>164</v>
      </c>
      <c r="D190" s="56">
        <v>18</v>
      </c>
    </row>
    <row r="191" spans="1:5" ht="18" customHeight="1" x14ac:dyDescent="0.25">
      <c r="A191" s="79" t="s">
        <v>214</v>
      </c>
      <c r="B191" s="46"/>
      <c r="C191" s="46" t="s">
        <v>42</v>
      </c>
      <c r="D191" s="46">
        <f>(D192/D185)*100</f>
        <v>0</v>
      </c>
    </row>
    <row r="192" spans="1:5" ht="27.6" x14ac:dyDescent="0.25">
      <c r="A192" s="60" t="s">
        <v>212</v>
      </c>
      <c r="B192" s="58"/>
      <c r="C192" s="52" t="s">
        <v>164</v>
      </c>
      <c r="D192" s="56">
        <v>0</v>
      </c>
    </row>
    <row r="193" spans="1:4" ht="18" customHeight="1" x14ac:dyDescent="0.25">
      <c r="A193" s="79" t="s">
        <v>215</v>
      </c>
      <c r="B193" s="46"/>
      <c r="C193" s="46" t="s">
        <v>42</v>
      </c>
      <c r="D193" s="46">
        <f>(D194/D185)*100</f>
        <v>0</v>
      </c>
    </row>
    <row r="194" spans="1:4" ht="27.6" x14ac:dyDescent="0.25">
      <c r="A194" s="60" t="s">
        <v>212</v>
      </c>
      <c r="B194" s="58"/>
      <c r="C194" s="52" t="s">
        <v>164</v>
      </c>
      <c r="D194" s="56">
        <v>0</v>
      </c>
    </row>
    <row r="195" spans="1:4" ht="18.75" customHeight="1" x14ac:dyDescent="0.25">
      <c r="A195" s="79" t="s">
        <v>216</v>
      </c>
      <c r="B195" s="46"/>
      <c r="C195" s="46" t="s">
        <v>42</v>
      </c>
      <c r="D195" s="46">
        <f>(D196/D185)*100</f>
        <v>0</v>
      </c>
    </row>
    <row r="196" spans="1:4" ht="27.6" x14ac:dyDescent="0.25">
      <c r="A196" s="60" t="s">
        <v>212</v>
      </c>
      <c r="B196" s="58"/>
      <c r="C196" s="52" t="s">
        <v>164</v>
      </c>
      <c r="D196" s="56">
        <v>0</v>
      </c>
    </row>
    <row r="197" spans="1:4" ht="18" customHeight="1" x14ac:dyDescent="0.25">
      <c r="A197" s="79" t="s">
        <v>217</v>
      </c>
      <c r="B197" s="46"/>
      <c r="C197" s="46" t="s">
        <v>42</v>
      </c>
      <c r="D197" s="46">
        <f>(D198/D185)*100</f>
        <v>0</v>
      </c>
    </row>
    <row r="198" spans="1:4" ht="27.6" x14ac:dyDescent="0.25">
      <c r="A198" s="60" t="s">
        <v>218</v>
      </c>
      <c r="B198" s="58"/>
      <c r="C198" s="52" t="s">
        <v>164</v>
      </c>
      <c r="D198" s="56">
        <v>0</v>
      </c>
    </row>
    <row r="199" spans="1:4" ht="18" customHeight="1" x14ac:dyDescent="0.25">
      <c r="A199" s="79" t="s">
        <v>219</v>
      </c>
      <c r="B199" s="46"/>
      <c r="C199" s="46" t="s">
        <v>42</v>
      </c>
      <c r="D199" s="46">
        <f>(D200/D185)*100</f>
        <v>0</v>
      </c>
    </row>
    <row r="200" spans="1:4" ht="27.6" x14ac:dyDescent="0.25">
      <c r="A200" s="60" t="s">
        <v>218</v>
      </c>
      <c r="B200" s="58"/>
      <c r="C200" s="52" t="s">
        <v>164</v>
      </c>
      <c r="D200" s="56">
        <v>0</v>
      </c>
    </row>
    <row r="201" spans="1:4" ht="18" customHeight="1" x14ac:dyDescent="0.25">
      <c r="A201" s="79" t="s">
        <v>220</v>
      </c>
      <c r="B201" s="46"/>
      <c r="C201" s="46" t="s">
        <v>42</v>
      </c>
      <c r="D201" s="46">
        <f>(D202/D185)*100</f>
        <v>0</v>
      </c>
    </row>
    <row r="202" spans="1:4" ht="27.6" x14ac:dyDescent="0.25">
      <c r="A202" s="60" t="s">
        <v>218</v>
      </c>
      <c r="B202" s="58"/>
      <c r="C202" s="52" t="s">
        <v>164</v>
      </c>
      <c r="D202" s="56">
        <v>0</v>
      </c>
    </row>
    <row r="203" spans="1:4" ht="22.5" customHeight="1" x14ac:dyDescent="0.25">
      <c r="A203" s="5" t="s">
        <v>221</v>
      </c>
      <c r="B203" s="46"/>
      <c r="C203" s="46" t="s">
        <v>42</v>
      </c>
      <c r="D203" s="46">
        <f>(D204/D176)*100</f>
        <v>0</v>
      </c>
    </row>
    <row r="204" spans="1:4" ht="24" customHeight="1" x14ac:dyDescent="0.25">
      <c r="A204" s="5"/>
      <c r="C204" s="52" t="s">
        <v>164</v>
      </c>
      <c r="D204" s="56">
        <v>0</v>
      </c>
    </row>
    <row r="205" spans="1:4" ht="18" customHeight="1" x14ac:dyDescent="0.25">
      <c r="A205" s="79" t="s">
        <v>210</v>
      </c>
      <c r="B205" s="46"/>
      <c r="C205" s="46"/>
      <c r="D205" s="46"/>
    </row>
    <row r="206" spans="1:4" ht="18" customHeight="1" x14ac:dyDescent="0.25">
      <c r="A206" s="79" t="s">
        <v>222</v>
      </c>
      <c r="B206" s="46"/>
      <c r="C206" s="46" t="s">
        <v>42</v>
      </c>
      <c r="D206" s="46" t="e">
        <f>(D207/D204)*100</f>
        <v>#DIV/0!</v>
      </c>
    </row>
    <row r="207" spans="1:4" ht="27.6" x14ac:dyDescent="0.25">
      <c r="A207" s="60" t="s">
        <v>218</v>
      </c>
      <c r="B207" s="58"/>
      <c r="C207" s="52" t="s">
        <v>164</v>
      </c>
      <c r="D207" s="56">
        <v>0</v>
      </c>
    </row>
    <row r="208" spans="1:4" ht="18" customHeight="1" x14ac:dyDescent="0.25">
      <c r="A208" s="79" t="s">
        <v>223</v>
      </c>
      <c r="B208" s="46"/>
      <c r="C208" s="46" t="s">
        <v>42</v>
      </c>
      <c r="D208" s="46" t="e">
        <f>(D209/D204)*100</f>
        <v>#DIV/0!</v>
      </c>
    </row>
    <row r="209" spans="1:5" ht="27.6" x14ac:dyDescent="0.25">
      <c r="A209" s="60" t="s">
        <v>218</v>
      </c>
      <c r="B209" s="58"/>
      <c r="C209" s="52" t="s">
        <v>164</v>
      </c>
      <c r="D209" s="56">
        <v>0</v>
      </c>
    </row>
    <row r="210" spans="1:5" ht="18" customHeight="1" x14ac:dyDescent="0.25">
      <c r="A210" s="79" t="s">
        <v>224</v>
      </c>
      <c r="B210" s="46"/>
      <c r="C210" s="46" t="s">
        <v>42</v>
      </c>
      <c r="D210" s="46" t="e">
        <f>(D211/D204)*100</f>
        <v>#DIV/0!</v>
      </c>
    </row>
    <row r="211" spans="1:5" ht="27.6" x14ac:dyDescent="0.25">
      <c r="A211" s="60" t="s">
        <v>218</v>
      </c>
      <c r="B211" s="58"/>
      <c r="C211" s="52" t="s">
        <v>164</v>
      </c>
      <c r="D211" s="56">
        <v>0</v>
      </c>
    </row>
    <row r="212" spans="1:5" ht="27.75" customHeight="1" x14ac:dyDescent="0.25">
      <c r="A212" s="5" t="s">
        <v>225</v>
      </c>
      <c r="B212" s="46"/>
      <c r="C212" s="46" t="s">
        <v>42</v>
      </c>
      <c r="D212" s="46">
        <f>(D213/D176)*100</f>
        <v>357.69230769230774</v>
      </c>
    </row>
    <row r="213" spans="1:5" ht="34.5" customHeight="1" x14ac:dyDescent="0.25">
      <c r="A213" s="5"/>
      <c r="B213" s="58"/>
      <c r="C213" s="52" t="s">
        <v>164</v>
      </c>
      <c r="D213" s="56">
        <v>279</v>
      </c>
    </row>
    <row r="214" spans="1:5" ht="36" customHeight="1" x14ac:dyDescent="0.25">
      <c r="A214" s="42" t="s">
        <v>226</v>
      </c>
      <c r="B214" s="46" t="s">
        <v>227</v>
      </c>
      <c r="C214" s="46" t="s">
        <v>42</v>
      </c>
      <c r="D214" s="46">
        <f>(D215/D216)*100</f>
        <v>71.428571428571431</v>
      </c>
    </row>
    <row r="215" spans="1:5" ht="20.25" customHeight="1" x14ac:dyDescent="0.25">
      <c r="A215" s="64" t="s">
        <v>228</v>
      </c>
      <c r="B215" s="46" t="s">
        <v>229</v>
      </c>
      <c r="C215" s="77" t="s">
        <v>164</v>
      </c>
      <c r="D215" s="46">
        <f>D221+D223+D225+D227+D229+D231+D233+D235</f>
        <v>5</v>
      </c>
    </row>
    <row r="216" spans="1:5" ht="45.75" customHeight="1" x14ac:dyDescent="0.25">
      <c r="A216" s="64" t="s">
        <v>230</v>
      </c>
      <c r="B216" s="46" t="s">
        <v>231</v>
      </c>
      <c r="C216" s="81"/>
      <c r="D216" s="46">
        <f>D218+D237</f>
        <v>7</v>
      </c>
    </row>
    <row r="217" spans="1:5" ht="21.75" customHeight="1" x14ac:dyDescent="0.25">
      <c r="A217" s="5" t="s">
        <v>232</v>
      </c>
      <c r="B217" s="46"/>
      <c r="C217" s="46" t="s">
        <v>42</v>
      </c>
      <c r="D217" s="46">
        <f>(D218/D176)*100</f>
        <v>6.4102564102564097</v>
      </c>
    </row>
    <row r="218" spans="1:5" ht="19.5" customHeight="1" x14ac:dyDescent="0.25">
      <c r="A218" s="5"/>
      <c r="B218" s="58"/>
      <c r="C218" s="59" t="s">
        <v>164</v>
      </c>
      <c r="D218" s="56">
        <v>5</v>
      </c>
    </row>
    <row r="219" spans="1:5" ht="19.5" customHeight="1" x14ac:dyDescent="0.25">
      <c r="A219" s="79" t="s">
        <v>210</v>
      </c>
      <c r="B219" s="46"/>
      <c r="C219" s="46"/>
      <c r="D219" s="46"/>
    </row>
    <row r="220" spans="1:5" ht="18" customHeight="1" x14ac:dyDescent="0.25">
      <c r="A220" s="79" t="s">
        <v>211</v>
      </c>
      <c r="B220" s="46"/>
      <c r="C220" s="46" t="s">
        <v>42</v>
      </c>
      <c r="D220" s="46">
        <f>(D221/D218)*100</f>
        <v>0</v>
      </c>
    </row>
    <row r="221" spans="1:5" x14ac:dyDescent="0.25">
      <c r="A221" s="57" t="s">
        <v>228</v>
      </c>
      <c r="B221" s="58"/>
      <c r="C221" s="59" t="s">
        <v>164</v>
      </c>
      <c r="D221" s="56">
        <v>0</v>
      </c>
    </row>
    <row r="222" spans="1:5" ht="18" customHeight="1" x14ac:dyDescent="0.25">
      <c r="A222" s="78" t="s">
        <v>213</v>
      </c>
      <c r="B222" s="78"/>
      <c r="C222" s="46" t="s">
        <v>42</v>
      </c>
      <c r="D222" s="46">
        <f>(D223/D218)*100</f>
        <v>100</v>
      </c>
      <c r="E222" s="82"/>
    </row>
    <row r="223" spans="1:5" x14ac:dyDescent="0.25">
      <c r="A223" s="57" t="s">
        <v>228</v>
      </c>
      <c r="B223" s="58"/>
      <c r="C223" s="59" t="s">
        <v>164</v>
      </c>
      <c r="D223" s="56">
        <v>5</v>
      </c>
    </row>
    <row r="224" spans="1:5" ht="18" customHeight="1" x14ac:dyDescent="0.25">
      <c r="A224" s="79" t="s">
        <v>214</v>
      </c>
      <c r="B224" s="46"/>
      <c r="C224" s="46" t="s">
        <v>42</v>
      </c>
      <c r="D224" s="46">
        <f>(D225/D218)*100</f>
        <v>0</v>
      </c>
    </row>
    <row r="225" spans="1:4" x14ac:dyDescent="0.25">
      <c r="A225" s="57" t="s">
        <v>228</v>
      </c>
      <c r="B225" s="58"/>
      <c r="C225" s="59" t="s">
        <v>164</v>
      </c>
      <c r="D225" s="56">
        <v>0</v>
      </c>
    </row>
    <row r="226" spans="1:4" ht="18" customHeight="1" x14ac:dyDescent="0.25">
      <c r="A226" s="79" t="s">
        <v>215</v>
      </c>
      <c r="B226" s="46"/>
      <c r="C226" s="46" t="s">
        <v>42</v>
      </c>
      <c r="D226" s="46">
        <f>(D227/D218)*100</f>
        <v>0</v>
      </c>
    </row>
    <row r="227" spans="1:4" x14ac:dyDescent="0.25">
      <c r="A227" s="57" t="s">
        <v>228</v>
      </c>
      <c r="B227" s="58"/>
      <c r="C227" s="59" t="s">
        <v>164</v>
      </c>
      <c r="D227" s="56">
        <v>0</v>
      </c>
    </row>
    <row r="228" spans="1:4" ht="18" customHeight="1" x14ac:dyDescent="0.25">
      <c r="A228" s="79" t="s">
        <v>216</v>
      </c>
      <c r="B228" s="46"/>
      <c r="C228" s="46" t="s">
        <v>42</v>
      </c>
      <c r="D228" s="46">
        <f>(D229/D218)*100</f>
        <v>0</v>
      </c>
    </row>
    <row r="229" spans="1:4" x14ac:dyDescent="0.25">
      <c r="A229" s="57" t="s">
        <v>228</v>
      </c>
      <c r="B229" s="58"/>
      <c r="C229" s="59" t="s">
        <v>164</v>
      </c>
      <c r="D229" s="56">
        <v>0</v>
      </c>
    </row>
    <row r="230" spans="1:4" ht="18" customHeight="1" x14ac:dyDescent="0.25">
      <c r="A230" s="79" t="s">
        <v>217</v>
      </c>
      <c r="B230" s="46"/>
      <c r="C230" s="46" t="s">
        <v>42</v>
      </c>
      <c r="D230" s="46">
        <f>(D231/D218)*100</f>
        <v>0</v>
      </c>
    </row>
    <row r="231" spans="1:4" x14ac:dyDescent="0.25">
      <c r="A231" s="57" t="s">
        <v>228</v>
      </c>
      <c r="B231" s="58"/>
      <c r="C231" s="59" t="s">
        <v>164</v>
      </c>
      <c r="D231" s="56">
        <v>0</v>
      </c>
    </row>
    <row r="232" spans="1:4" ht="18.75" customHeight="1" x14ac:dyDescent="0.25">
      <c r="A232" s="79" t="s">
        <v>219</v>
      </c>
      <c r="B232" s="46"/>
      <c r="C232" s="46" t="s">
        <v>42</v>
      </c>
      <c r="D232" s="46">
        <f>(D233/D218)*100</f>
        <v>0</v>
      </c>
    </row>
    <row r="233" spans="1:4" x14ac:dyDescent="0.25">
      <c r="A233" s="57" t="s">
        <v>228</v>
      </c>
      <c r="B233" s="58"/>
      <c r="C233" s="59" t="s">
        <v>164</v>
      </c>
      <c r="D233" s="56">
        <v>0</v>
      </c>
    </row>
    <row r="234" spans="1:4" ht="18" customHeight="1" x14ac:dyDescent="0.25">
      <c r="A234" s="79" t="s">
        <v>220</v>
      </c>
      <c r="B234" s="46"/>
      <c r="C234" s="46" t="s">
        <v>42</v>
      </c>
      <c r="D234" s="46">
        <f>(D235/D218)*100</f>
        <v>0</v>
      </c>
    </row>
    <row r="235" spans="1:4" x14ac:dyDescent="0.25">
      <c r="A235" s="57" t="s">
        <v>228</v>
      </c>
      <c r="B235" s="58"/>
      <c r="C235" s="59" t="s">
        <v>164</v>
      </c>
      <c r="D235" s="56">
        <v>0</v>
      </c>
    </row>
    <row r="236" spans="1:4" ht="18" customHeight="1" x14ac:dyDescent="0.25">
      <c r="A236" s="5" t="s">
        <v>233</v>
      </c>
      <c r="B236" s="46"/>
      <c r="C236" s="46" t="s">
        <v>42</v>
      </c>
      <c r="D236" s="46">
        <f>(D237/D176)*100</f>
        <v>2.5641025641025639</v>
      </c>
    </row>
    <row r="237" spans="1:4" ht="18" customHeight="1" x14ac:dyDescent="0.25">
      <c r="A237" s="5"/>
      <c r="B237" s="58"/>
      <c r="C237" s="59" t="s">
        <v>164</v>
      </c>
      <c r="D237" s="56">
        <v>2</v>
      </c>
    </row>
    <row r="238" spans="1:4" ht="55.5" customHeight="1" x14ac:dyDescent="0.25">
      <c r="A238" s="83" t="s">
        <v>234</v>
      </c>
      <c r="B238" s="84" t="s">
        <v>39</v>
      </c>
      <c r="C238" s="85"/>
      <c r="D238" s="85"/>
    </row>
    <row r="239" spans="1:4" ht="41.4" x14ac:dyDescent="0.25">
      <c r="A239" s="47" t="s">
        <v>235</v>
      </c>
      <c r="B239" s="46" t="s">
        <v>236</v>
      </c>
      <c r="C239" s="48" t="s">
        <v>42</v>
      </c>
      <c r="D239" s="48">
        <f>(D240/D241)*100</f>
        <v>33.333333333333329</v>
      </c>
    </row>
    <row r="240" spans="1:4" ht="27.6" x14ac:dyDescent="0.25">
      <c r="A240" s="86" t="s">
        <v>237</v>
      </c>
      <c r="B240" s="58"/>
      <c r="C240" s="87" t="s">
        <v>164</v>
      </c>
      <c r="D240" s="88">
        <v>3</v>
      </c>
    </row>
    <row r="241" spans="1:4" x14ac:dyDescent="0.25">
      <c r="A241" s="86" t="s">
        <v>238</v>
      </c>
      <c r="B241" s="58"/>
      <c r="C241" s="87" t="s">
        <v>164</v>
      </c>
      <c r="D241" s="88">
        <v>9</v>
      </c>
    </row>
    <row r="242" spans="1:4" ht="41.4" x14ac:dyDescent="0.25">
      <c r="A242" s="47" t="s">
        <v>239</v>
      </c>
      <c r="B242" s="46" t="s">
        <v>240</v>
      </c>
      <c r="C242" s="48" t="s">
        <v>42</v>
      </c>
      <c r="D242" s="48">
        <f>(D243/D244)*100</f>
        <v>0</v>
      </c>
    </row>
    <row r="243" spans="1:4" ht="27.6" x14ac:dyDescent="0.25">
      <c r="A243" s="86" t="s">
        <v>237</v>
      </c>
      <c r="B243" s="58"/>
      <c r="C243" s="87" t="s">
        <v>164</v>
      </c>
      <c r="D243" s="88">
        <v>0</v>
      </c>
    </row>
    <row r="244" spans="1:4" x14ac:dyDescent="0.25">
      <c r="A244" s="86" t="s">
        <v>238</v>
      </c>
      <c r="B244" s="58"/>
      <c r="C244" s="87" t="s">
        <v>164</v>
      </c>
      <c r="D244" s="88">
        <v>9</v>
      </c>
    </row>
    <row r="245" spans="1:4" ht="41.4" x14ac:dyDescent="0.25">
      <c r="A245" s="47" t="s">
        <v>241</v>
      </c>
      <c r="B245" s="46" t="s">
        <v>242</v>
      </c>
      <c r="C245" s="48" t="s">
        <v>42</v>
      </c>
      <c r="D245" s="48">
        <f>(D246/D247)*100</f>
        <v>11.111111111111111</v>
      </c>
    </row>
    <row r="246" spans="1:4" ht="27.6" x14ac:dyDescent="0.25">
      <c r="A246" s="86" t="s">
        <v>237</v>
      </c>
      <c r="B246" s="58"/>
      <c r="C246" s="87" t="s">
        <v>164</v>
      </c>
      <c r="D246" s="88">
        <v>1</v>
      </c>
    </row>
    <row r="247" spans="1:4" x14ac:dyDescent="0.25">
      <c r="A247" s="86" t="s">
        <v>238</v>
      </c>
      <c r="B247" s="58"/>
      <c r="C247" s="87" t="s">
        <v>164</v>
      </c>
      <c r="D247" s="88">
        <v>9</v>
      </c>
    </row>
    <row r="248" spans="1:4" ht="41.4" x14ac:dyDescent="0.25">
      <c r="A248" s="47" t="s">
        <v>243</v>
      </c>
      <c r="B248" s="46" t="s">
        <v>244</v>
      </c>
      <c r="C248" s="48" t="s">
        <v>42</v>
      </c>
      <c r="D248" s="48">
        <f>(D249/D250)*100</f>
        <v>11.111111111111111</v>
      </c>
    </row>
    <row r="249" spans="1:4" ht="27.6" x14ac:dyDescent="0.25">
      <c r="A249" s="86" t="s">
        <v>237</v>
      </c>
      <c r="B249" s="58"/>
      <c r="C249" s="87" t="s">
        <v>164</v>
      </c>
      <c r="D249" s="88">
        <v>1</v>
      </c>
    </row>
    <row r="250" spans="1:4" ht="18" customHeight="1" x14ac:dyDescent="0.25">
      <c r="A250" s="86" t="s">
        <v>238</v>
      </c>
      <c r="B250" s="58"/>
      <c r="C250" s="87" t="s">
        <v>164</v>
      </c>
      <c r="D250" s="88">
        <v>9</v>
      </c>
    </row>
    <row r="251" spans="1:4" ht="41.4" x14ac:dyDescent="0.25">
      <c r="A251" s="47" t="s">
        <v>245</v>
      </c>
      <c r="B251" s="46" t="s">
        <v>246</v>
      </c>
      <c r="C251" s="48" t="s">
        <v>42</v>
      </c>
      <c r="D251" s="48">
        <f>(D252/D253)*100</f>
        <v>0</v>
      </c>
    </row>
    <row r="252" spans="1:4" ht="27.6" x14ac:dyDescent="0.25">
      <c r="A252" s="86" t="s">
        <v>237</v>
      </c>
      <c r="B252" s="58"/>
      <c r="C252" s="87" t="s">
        <v>164</v>
      </c>
      <c r="D252" s="88">
        <v>0</v>
      </c>
    </row>
    <row r="253" spans="1:4" ht="18" customHeight="1" x14ac:dyDescent="0.25">
      <c r="A253" s="86" t="s">
        <v>238</v>
      </c>
      <c r="B253" s="58"/>
      <c r="C253" s="87" t="s">
        <v>164</v>
      </c>
      <c r="D253" s="88">
        <v>9</v>
      </c>
    </row>
    <row r="254" spans="1:4" ht="49.5" customHeight="1" x14ac:dyDescent="0.25">
      <c r="A254" s="47" t="s">
        <v>247</v>
      </c>
      <c r="B254" s="46" t="s">
        <v>248</v>
      </c>
      <c r="C254" s="48" t="s">
        <v>42</v>
      </c>
      <c r="D254" s="48">
        <f>(D255/D256)*100</f>
        <v>44.444444444444443</v>
      </c>
    </row>
    <row r="255" spans="1:4" ht="27.6" x14ac:dyDescent="0.25">
      <c r="A255" s="86" t="s">
        <v>237</v>
      </c>
      <c r="B255" s="58"/>
      <c r="C255" s="87" t="s">
        <v>164</v>
      </c>
      <c r="D255" s="88">
        <v>4</v>
      </c>
    </row>
    <row r="256" spans="1:4" ht="18" customHeight="1" x14ac:dyDescent="0.25">
      <c r="A256" s="86" t="s">
        <v>238</v>
      </c>
      <c r="B256" s="58"/>
      <c r="C256" s="87" t="s">
        <v>164</v>
      </c>
      <c r="D256" s="88">
        <v>9</v>
      </c>
    </row>
    <row r="257" spans="1:4" ht="48.75" customHeight="1" x14ac:dyDescent="0.25">
      <c r="A257" s="89" t="s">
        <v>249</v>
      </c>
      <c r="B257" s="46" t="s">
        <v>250</v>
      </c>
      <c r="C257" s="48" t="s">
        <v>42</v>
      </c>
      <c r="D257" s="48">
        <f>(D258/D259)*100</f>
        <v>11.111111111111111</v>
      </c>
    </row>
    <row r="258" spans="1:4" ht="27.6" x14ac:dyDescent="0.25">
      <c r="A258" s="86" t="s">
        <v>237</v>
      </c>
      <c r="B258" s="58"/>
      <c r="C258" s="87" t="s">
        <v>164</v>
      </c>
      <c r="D258" s="88">
        <v>1</v>
      </c>
    </row>
    <row r="259" spans="1:4" ht="18" customHeight="1" x14ac:dyDescent="0.25">
      <c r="A259" s="86" t="s">
        <v>238</v>
      </c>
      <c r="B259" s="58"/>
      <c r="C259" s="87" t="s">
        <v>164</v>
      </c>
      <c r="D259" s="88">
        <v>9</v>
      </c>
    </row>
    <row r="260" spans="1:4" ht="52.5" customHeight="1" x14ac:dyDescent="0.25">
      <c r="A260" s="89" t="s">
        <v>251</v>
      </c>
      <c r="B260" s="46" t="s">
        <v>252</v>
      </c>
      <c r="C260" s="48" t="s">
        <v>42</v>
      </c>
      <c r="D260" s="48">
        <f>(D261/D262)*100</f>
        <v>22.222222222222221</v>
      </c>
    </row>
    <row r="261" spans="1:4" ht="27.6" x14ac:dyDescent="0.25">
      <c r="A261" s="86" t="s">
        <v>237</v>
      </c>
      <c r="B261" s="58"/>
      <c r="C261" s="87" t="s">
        <v>164</v>
      </c>
      <c r="D261" s="88">
        <v>2</v>
      </c>
    </row>
    <row r="262" spans="1:4" ht="18" customHeight="1" x14ac:dyDescent="0.25">
      <c r="A262" s="86" t="s">
        <v>238</v>
      </c>
      <c r="B262" s="58"/>
      <c r="C262" s="87" t="s">
        <v>164</v>
      </c>
      <c r="D262" s="88">
        <v>9</v>
      </c>
    </row>
    <row r="263" spans="1:4" ht="18" customHeight="1" x14ac:dyDescent="0.25">
      <c r="A263" s="42" t="s">
        <v>253</v>
      </c>
      <c r="B263" s="43"/>
      <c r="C263" s="43"/>
      <c r="D263" s="44"/>
    </row>
    <row r="264" spans="1:4" ht="63" customHeight="1" x14ac:dyDescent="0.25">
      <c r="A264" s="69" t="s">
        <v>254</v>
      </c>
      <c r="B264" s="46" t="s">
        <v>255</v>
      </c>
      <c r="C264" s="46" t="s">
        <v>42</v>
      </c>
      <c r="D264" s="46">
        <f>(D265/D266)*100</f>
        <v>1.3015184381778742</v>
      </c>
    </row>
    <row r="265" spans="1:4" ht="53.25" customHeight="1" x14ac:dyDescent="0.25">
      <c r="A265" s="57" t="s">
        <v>256</v>
      </c>
      <c r="B265" s="54"/>
      <c r="C265" s="90" t="s">
        <v>164</v>
      </c>
      <c r="D265" s="56">
        <v>18</v>
      </c>
    </row>
    <row r="266" spans="1:4" ht="48.75" customHeight="1" x14ac:dyDescent="0.25">
      <c r="A266" s="57" t="s">
        <v>257</v>
      </c>
      <c r="B266" s="58"/>
      <c r="C266" s="59" t="s">
        <v>164</v>
      </c>
      <c r="D266" s="56">
        <v>1383</v>
      </c>
    </row>
    <row r="267" spans="1:4" ht="61.5" customHeight="1" x14ac:dyDescent="0.25">
      <c r="A267" s="69" t="s">
        <v>258</v>
      </c>
      <c r="B267" s="46" t="s">
        <v>259</v>
      </c>
      <c r="C267" s="46" t="s">
        <v>42</v>
      </c>
      <c r="D267" s="46">
        <f>(D268/D269)*100</f>
        <v>0</v>
      </c>
    </row>
    <row r="268" spans="1:4" ht="48.75" customHeight="1" x14ac:dyDescent="0.25">
      <c r="A268" s="57" t="s">
        <v>260</v>
      </c>
      <c r="B268" s="58"/>
      <c r="C268" s="90" t="s">
        <v>164</v>
      </c>
      <c r="D268" s="56">
        <v>0</v>
      </c>
    </row>
    <row r="269" spans="1:4" ht="41.4" x14ac:dyDescent="0.25">
      <c r="A269" s="57" t="s">
        <v>261</v>
      </c>
      <c r="B269" s="58"/>
      <c r="C269" s="59" t="s">
        <v>164</v>
      </c>
      <c r="D269" s="56">
        <v>1383</v>
      </c>
    </row>
    <row r="270" spans="1:4" ht="33.75" customHeight="1" x14ac:dyDescent="0.25">
      <c r="A270" s="42" t="s">
        <v>262</v>
      </c>
      <c r="B270" s="45"/>
      <c r="C270" s="45"/>
      <c r="D270" s="46"/>
    </row>
    <row r="271" spans="1:4" ht="45" customHeight="1" x14ac:dyDescent="0.25">
      <c r="A271" s="42" t="s">
        <v>263</v>
      </c>
      <c r="B271" s="46" t="s">
        <v>39</v>
      </c>
      <c r="C271" s="46"/>
      <c r="D271" s="46"/>
    </row>
    <row r="272" spans="1:4" ht="41.4" x14ac:dyDescent="0.25">
      <c r="A272" s="47" t="s">
        <v>264</v>
      </c>
      <c r="B272" s="46" t="s">
        <v>265</v>
      </c>
      <c r="C272" s="46" t="s">
        <v>42</v>
      </c>
      <c r="D272" s="46">
        <f>(D273/D274)*100</f>
        <v>100</v>
      </c>
    </row>
    <row r="273" spans="1:4" ht="27.6" x14ac:dyDescent="0.25">
      <c r="A273" s="57" t="s">
        <v>266</v>
      </c>
      <c r="B273" s="58"/>
      <c r="C273" s="90" t="s">
        <v>164</v>
      </c>
      <c r="D273" s="56">
        <v>9</v>
      </c>
    </row>
    <row r="274" spans="1:4" ht="27.6" x14ac:dyDescent="0.25">
      <c r="A274" s="57" t="s">
        <v>267</v>
      </c>
      <c r="B274" s="58"/>
      <c r="C274" s="59" t="s">
        <v>164</v>
      </c>
      <c r="D274" s="56">
        <v>9</v>
      </c>
    </row>
    <row r="275" spans="1:4" ht="18" customHeight="1" x14ac:dyDescent="0.25">
      <c r="A275" s="83" t="s">
        <v>268</v>
      </c>
      <c r="B275" s="84"/>
      <c r="C275" s="84"/>
      <c r="D275" s="84"/>
    </row>
    <row r="276" spans="1:4" ht="33.75" customHeight="1" x14ac:dyDescent="0.25">
      <c r="A276" s="47" t="s">
        <v>269</v>
      </c>
      <c r="B276" s="46" t="s">
        <v>270</v>
      </c>
      <c r="C276" s="46" t="s">
        <v>271</v>
      </c>
      <c r="D276" s="46">
        <f>(D277/D278)</f>
        <v>604.23376717281269</v>
      </c>
    </row>
    <row r="277" spans="1:4" x14ac:dyDescent="0.25">
      <c r="A277" s="57" t="s">
        <v>272</v>
      </c>
      <c r="B277" s="58"/>
      <c r="C277" s="59" t="s">
        <v>271</v>
      </c>
      <c r="D277" s="56">
        <f>40425+110813.9+84631.2+63539.7+114557.9+110529.2+108730.9+92464.2+109963.3</f>
        <v>835655.29999999993</v>
      </c>
    </row>
    <row r="278" spans="1:4" ht="33.75" customHeight="1" x14ac:dyDescent="0.25">
      <c r="A278" s="57" t="s">
        <v>70</v>
      </c>
      <c r="B278" s="58"/>
      <c r="C278" s="59" t="s">
        <v>164</v>
      </c>
      <c r="D278" s="56">
        <v>1383</v>
      </c>
    </row>
    <row r="279" spans="1:4" ht="27.6" x14ac:dyDescent="0.25">
      <c r="A279" s="47" t="s">
        <v>273</v>
      </c>
      <c r="B279" s="46" t="s">
        <v>274</v>
      </c>
      <c r="C279" s="46" t="s">
        <v>42</v>
      </c>
      <c r="D279" s="46">
        <f>(D280/D281)*100</f>
        <v>0.31423243531154532</v>
      </c>
    </row>
    <row r="280" spans="1:4" ht="38.25" customHeight="1" x14ac:dyDescent="0.25">
      <c r="A280" s="50" t="s">
        <v>275</v>
      </c>
      <c r="B280" s="55"/>
      <c r="C280" s="59" t="s">
        <v>276</v>
      </c>
      <c r="D280" s="56">
        <v>2625.9</v>
      </c>
    </row>
    <row r="281" spans="1:4" ht="35.25" customHeight="1" x14ac:dyDescent="0.25">
      <c r="A281" s="50" t="s">
        <v>277</v>
      </c>
      <c r="B281" s="55"/>
      <c r="C281" s="59" t="s">
        <v>276</v>
      </c>
      <c r="D281" s="56">
        <v>835655.3</v>
      </c>
    </row>
    <row r="282" spans="1:4" x14ac:dyDescent="0.25">
      <c r="A282" s="42" t="s">
        <v>278</v>
      </c>
      <c r="B282" s="45"/>
      <c r="C282" s="45"/>
      <c r="D282" s="46"/>
    </row>
    <row r="283" spans="1:4" ht="55.2" x14ac:dyDescent="0.25">
      <c r="A283" s="47" t="s">
        <v>279</v>
      </c>
      <c r="B283" s="46" t="s">
        <v>280</v>
      </c>
      <c r="C283" s="46" t="s">
        <v>42</v>
      </c>
      <c r="D283" s="46">
        <f>(D284/D285)*100</f>
        <v>94.720969280036854</v>
      </c>
    </row>
    <row r="284" spans="1:4" ht="27.6" x14ac:dyDescent="0.25">
      <c r="A284" s="57" t="s">
        <v>281</v>
      </c>
      <c r="B284" s="65"/>
      <c r="C284" s="59" t="s">
        <v>276</v>
      </c>
      <c r="D284" s="56">
        <f>27069.9+12522.7+51589.1+53987.5+50101.2+29833.1+37320+22202.8+67143.3+39943.2+69369.8+35318.7+63299.3+40650.8+53242.2+34887.2+64485.4+38574.6</f>
        <v>791540.79999999993</v>
      </c>
    </row>
    <row r="285" spans="1:4" ht="27.6" x14ac:dyDescent="0.25">
      <c r="A285" s="57" t="s">
        <v>282</v>
      </c>
      <c r="B285" s="65"/>
      <c r="C285" s="59" t="s">
        <v>276</v>
      </c>
      <c r="D285" s="56">
        <v>835655.3</v>
      </c>
    </row>
    <row r="286" spans="1:4" ht="27.6" x14ac:dyDescent="0.25">
      <c r="A286" s="47" t="s">
        <v>283</v>
      </c>
      <c r="B286" s="46" t="s">
        <v>284</v>
      </c>
      <c r="C286" s="46" t="s">
        <v>42</v>
      </c>
      <c r="D286" s="46">
        <f>(D287/D288)*100</f>
        <v>0</v>
      </c>
    </row>
    <row r="287" spans="1:4" ht="27.6" x14ac:dyDescent="0.25">
      <c r="A287" s="57" t="s">
        <v>281</v>
      </c>
      <c r="B287" s="65"/>
      <c r="C287" s="59" t="s">
        <v>276</v>
      </c>
      <c r="D287" s="56">
        <v>0</v>
      </c>
    </row>
    <row r="288" spans="1:4" ht="27.6" x14ac:dyDescent="0.25">
      <c r="A288" s="57" t="s">
        <v>282</v>
      </c>
      <c r="B288" s="65"/>
      <c r="C288" s="59" t="s">
        <v>276</v>
      </c>
      <c r="D288" s="56">
        <v>835655.3</v>
      </c>
    </row>
    <row r="289" spans="1:4" x14ac:dyDescent="0.25">
      <c r="A289" s="47" t="s">
        <v>285</v>
      </c>
      <c r="B289" s="46" t="s">
        <v>286</v>
      </c>
      <c r="C289" s="46" t="s">
        <v>42</v>
      </c>
      <c r="D289" s="46">
        <f>(D290/D291)*100</f>
        <v>11.569064421658068</v>
      </c>
    </row>
    <row r="290" spans="1:4" ht="27.6" x14ac:dyDescent="0.25">
      <c r="A290" s="57" t="s">
        <v>281</v>
      </c>
      <c r="B290" s="65"/>
      <c r="C290" s="59" t="s">
        <v>276</v>
      </c>
      <c r="D290" s="56">
        <f>832.4+5237.3+4696.9+4016.9+7471.4+58403.7+4780.8+4334.8+6903.3</f>
        <v>96677.5</v>
      </c>
    </row>
    <row r="291" spans="1:4" ht="27.6" x14ac:dyDescent="0.25">
      <c r="A291" s="57" t="s">
        <v>282</v>
      </c>
      <c r="B291" s="65"/>
      <c r="C291" s="59" t="s">
        <v>276</v>
      </c>
      <c r="D291" s="56">
        <v>835655.3</v>
      </c>
    </row>
    <row r="292" spans="1:4" ht="27.6" x14ac:dyDescent="0.25">
      <c r="A292" s="47" t="s">
        <v>287</v>
      </c>
      <c r="B292" s="46" t="s">
        <v>288</v>
      </c>
      <c r="C292" s="46" t="s">
        <v>42</v>
      </c>
      <c r="D292" s="46">
        <f>(D293/D294)*100</f>
        <v>0.31423243531154532</v>
      </c>
    </row>
    <row r="293" spans="1:4" ht="27.6" x14ac:dyDescent="0.25">
      <c r="A293" s="57" t="s">
        <v>281</v>
      </c>
      <c r="B293" s="65"/>
      <c r="C293" s="59" t="s">
        <v>276</v>
      </c>
      <c r="D293" s="56">
        <f>934.9+753.6+937.4</f>
        <v>2625.9</v>
      </c>
    </row>
    <row r="294" spans="1:4" ht="27.6" x14ac:dyDescent="0.25">
      <c r="A294" s="57" t="s">
        <v>282</v>
      </c>
      <c r="B294" s="65"/>
      <c r="C294" s="59" t="s">
        <v>276</v>
      </c>
      <c r="D294" s="56">
        <v>835655.3</v>
      </c>
    </row>
    <row r="295" spans="1:4" ht="27.6" x14ac:dyDescent="0.25">
      <c r="A295" s="47" t="s">
        <v>289</v>
      </c>
      <c r="B295" s="46" t="s">
        <v>290</v>
      </c>
      <c r="C295" s="46" t="s">
        <v>42</v>
      </c>
      <c r="D295" s="46">
        <f>(D296/D297)*100</f>
        <v>0</v>
      </c>
    </row>
    <row r="296" spans="1:4" ht="27.6" x14ac:dyDescent="0.25">
      <c r="A296" s="57" t="s">
        <v>281</v>
      </c>
      <c r="B296" s="65"/>
      <c r="C296" s="59" t="s">
        <v>276</v>
      </c>
      <c r="D296" s="56">
        <v>0</v>
      </c>
    </row>
    <row r="297" spans="1:4" ht="27.6" x14ac:dyDescent="0.25">
      <c r="A297" s="57" t="s">
        <v>282</v>
      </c>
      <c r="B297" s="65"/>
      <c r="C297" s="59" t="s">
        <v>276</v>
      </c>
      <c r="D297" s="56">
        <v>835655.3</v>
      </c>
    </row>
    <row r="298" spans="1:4" ht="34.5" customHeight="1" x14ac:dyDescent="0.25">
      <c r="A298" s="42" t="s">
        <v>291</v>
      </c>
      <c r="B298" s="45"/>
      <c r="C298" s="45"/>
      <c r="D298" s="46"/>
    </row>
    <row r="299" spans="1:4" ht="33.75" customHeight="1" x14ac:dyDescent="0.25">
      <c r="A299" s="47" t="s">
        <v>292</v>
      </c>
      <c r="B299" s="46" t="s">
        <v>293</v>
      </c>
      <c r="C299" s="46" t="s">
        <v>42</v>
      </c>
      <c r="D299" s="46">
        <f>(D300/D301)*100</f>
        <v>0</v>
      </c>
    </row>
    <row r="300" spans="1:4" ht="33.75" customHeight="1" x14ac:dyDescent="0.25">
      <c r="A300" s="57" t="s">
        <v>294</v>
      </c>
      <c r="B300" s="65"/>
      <c r="C300" s="59" t="s">
        <v>164</v>
      </c>
      <c r="D300" s="56">
        <v>0</v>
      </c>
    </row>
    <row r="301" spans="1:4" ht="33.75" customHeight="1" x14ac:dyDescent="0.25">
      <c r="A301" s="57" t="s">
        <v>295</v>
      </c>
      <c r="B301" s="65"/>
      <c r="C301" s="59" t="s">
        <v>164</v>
      </c>
      <c r="D301" s="56">
        <v>9</v>
      </c>
    </row>
    <row r="302" spans="1:4" ht="34.5" customHeight="1" x14ac:dyDescent="0.25">
      <c r="A302" s="47" t="s">
        <v>296</v>
      </c>
      <c r="B302" s="46" t="s">
        <v>297</v>
      </c>
      <c r="C302" s="46" t="s">
        <v>42</v>
      </c>
      <c r="D302" s="75">
        <f>(D303/D304)*100</f>
        <v>44.444444444444443</v>
      </c>
    </row>
    <row r="303" spans="1:4" ht="27.6" x14ac:dyDescent="0.25">
      <c r="A303" s="91" t="s">
        <v>298</v>
      </c>
      <c r="B303" s="54"/>
      <c r="C303" s="59" t="s">
        <v>164</v>
      </c>
      <c r="D303" s="92">
        <v>4</v>
      </c>
    </row>
    <row r="304" spans="1:4" x14ac:dyDescent="0.25">
      <c r="A304" s="91" t="s">
        <v>295</v>
      </c>
      <c r="B304" s="54"/>
      <c r="C304" s="59" t="s">
        <v>164</v>
      </c>
      <c r="D304" s="92">
        <v>9</v>
      </c>
    </row>
  </sheetData>
  <sheetProtection algorithmName="SHA-512" hashValue="MZEW9AkTKZaRUXSQ773QoXcbTJbilt4TPcyCJGAfE2YMylkK3RZbkDAimUjIFStd6PDSjoXnF5DA4LeN1Pqm7g==" saltValue="2JNrAtJC0M3oyWGn1X08bQ==" spinCount="100000" sheet="1" objects="1" scenarios="1" formatColumns="0" formatRows="0" insertColumns="0" insertRows="0" insertHyperlinks="0" deleteColumns="0" deleteRows="0" sort="0" pivotTables="0"/>
  <autoFilter ref="A12:D304" xr:uid="{00000000-0009-0000-0000-000001000000}"/>
  <mergeCells count="15">
    <mergeCell ref="A217:A218"/>
    <mergeCell ref="A236:A237"/>
    <mergeCell ref="B8:B9"/>
    <mergeCell ref="C8:C9"/>
    <mergeCell ref="A184:A185"/>
    <mergeCell ref="A203:A204"/>
    <mergeCell ref="A212:A213"/>
    <mergeCell ref="A1:D1"/>
    <mergeCell ref="A2:D2"/>
    <mergeCell ref="A3:D3"/>
    <mergeCell ref="B4:D4"/>
    <mergeCell ref="A5:A7"/>
    <mergeCell ref="C5:D5"/>
    <mergeCell ref="C6:D6"/>
    <mergeCell ref="C7:D7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68"/>
  <sheetViews>
    <sheetView tabSelected="1" zoomScale="90" zoomScaleNormal="90" workbookViewId="0">
      <selection activeCell="F8" sqref="F8"/>
    </sheetView>
  </sheetViews>
  <sheetFormatPr defaultColWidth="9.33203125" defaultRowHeight="13.8" x14ac:dyDescent="0.25"/>
  <cols>
    <col min="1" max="1" width="125.109375" style="29" customWidth="1"/>
    <col min="2" max="2" width="35.6640625" style="31" customWidth="1"/>
    <col min="3" max="3" width="23.44140625" style="31" customWidth="1"/>
    <col min="4" max="4" width="18.6640625" style="31" customWidth="1"/>
    <col min="5" max="16384" width="9.33203125" style="29"/>
  </cols>
  <sheetData>
    <row r="1" spans="1:10" ht="30.75" customHeight="1" x14ac:dyDescent="0.25">
      <c r="A1" s="13" t="s">
        <v>21</v>
      </c>
      <c r="B1" s="13"/>
      <c r="C1" s="13"/>
      <c r="D1" s="13"/>
    </row>
    <row r="2" spans="1:10" s="33" customFormat="1" ht="18" hidden="1" x14ac:dyDescent="0.25">
      <c r="A2" s="93" t="s">
        <v>22</v>
      </c>
      <c r="B2" s="93"/>
      <c r="C2" s="93"/>
      <c r="D2" s="93"/>
      <c r="E2" s="32"/>
      <c r="F2" s="32"/>
      <c r="G2" s="32"/>
      <c r="H2" s="32"/>
      <c r="I2" s="32"/>
      <c r="J2" s="32"/>
    </row>
    <row r="3" spans="1:10" s="33" customFormat="1" ht="29.25" hidden="1" customHeight="1" x14ac:dyDescent="0.25">
      <c r="A3" s="34" t="s">
        <v>23</v>
      </c>
      <c r="B3" s="34"/>
      <c r="C3" s="34"/>
      <c r="D3" s="34"/>
      <c r="E3" s="32"/>
      <c r="F3" s="32"/>
      <c r="G3" s="32"/>
      <c r="H3" s="32"/>
      <c r="I3" s="32"/>
      <c r="J3" s="32"/>
    </row>
    <row r="4" spans="1:10" s="33" customFormat="1" x14ac:dyDescent="0.25">
      <c r="B4" s="3"/>
      <c r="C4" s="3"/>
      <c r="D4" s="3"/>
    </row>
    <row r="5" spans="1:10" s="33" customFormat="1" x14ac:dyDescent="0.25">
      <c r="A5" s="2" t="s">
        <v>24</v>
      </c>
      <c r="B5" s="94" t="s">
        <v>25</v>
      </c>
      <c r="C5" s="8" t="s">
        <v>26</v>
      </c>
      <c r="D5" s="8"/>
    </row>
    <row r="6" spans="1:10" s="33" customFormat="1" ht="39" customHeight="1" x14ac:dyDescent="0.25">
      <c r="A6" s="2"/>
      <c r="B6" s="95" t="s">
        <v>27</v>
      </c>
      <c r="C6" s="1" t="s">
        <v>28</v>
      </c>
      <c r="D6" s="1"/>
    </row>
    <row r="7" spans="1:10" s="33" customFormat="1" ht="36.75" customHeight="1" x14ac:dyDescent="0.25">
      <c r="A7" s="2"/>
      <c r="B7" s="96" t="s">
        <v>29</v>
      </c>
      <c r="C7" s="8">
        <v>89140291195</v>
      </c>
      <c r="D7" s="8"/>
    </row>
    <row r="8" spans="1:10" ht="28.5" customHeight="1" x14ac:dyDescent="0.25">
      <c r="A8" s="6" t="s">
        <v>33</v>
      </c>
      <c r="B8" s="6" t="s">
        <v>30</v>
      </c>
      <c r="C8" s="6" t="s">
        <v>31</v>
      </c>
      <c r="D8" s="40" t="s">
        <v>32</v>
      </c>
    </row>
    <row r="9" spans="1:10" ht="41.4" x14ac:dyDescent="0.25">
      <c r="A9" s="6"/>
      <c r="B9" s="6"/>
      <c r="C9" s="6"/>
      <c r="D9" s="41" t="s">
        <v>34</v>
      </c>
    </row>
    <row r="10" spans="1:10" x14ac:dyDescent="0.25">
      <c r="A10" s="97" t="s">
        <v>35</v>
      </c>
      <c r="B10" s="96"/>
      <c r="C10" s="96"/>
      <c r="D10" s="96"/>
    </row>
    <row r="11" spans="1:10" x14ac:dyDescent="0.25">
      <c r="A11" s="97" t="s">
        <v>299</v>
      </c>
      <c r="B11" s="96"/>
      <c r="C11" s="96"/>
      <c r="D11" s="96"/>
    </row>
    <row r="12" spans="1:10" ht="47.25" customHeight="1" x14ac:dyDescent="0.25">
      <c r="A12" s="98" t="s">
        <v>300</v>
      </c>
      <c r="B12" s="99"/>
      <c r="C12" s="99"/>
      <c r="D12" s="99"/>
    </row>
    <row r="13" spans="1:10" ht="41.4" x14ac:dyDescent="0.25">
      <c r="A13" s="100" t="s">
        <v>301</v>
      </c>
      <c r="B13" s="99" t="s">
        <v>302</v>
      </c>
      <c r="C13" s="99" t="s">
        <v>42</v>
      </c>
      <c r="D13" s="99">
        <f>(D14/D15)*100</f>
        <v>88.589818607372735</v>
      </c>
    </row>
    <row r="14" spans="1:10" x14ac:dyDescent="0.25">
      <c r="A14" s="60" t="s">
        <v>303</v>
      </c>
      <c r="B14" s="52"/>
      <c r="C14" s="63" t="s">
        <v>44</v>
      </c>
      <c r="D14" s="101">
        <v>3028</v>
      </c>
    </row>
    <row r="15" spans="1:10" x14ac:dyDescent="0.25">
      <c r="A15" s="60" t="s">
        <v>304</v>
      </c>
      <c r="B15" s="52"/>
      <c r="C15" s="63" t="s">
        <v>44</v>
      </c>
      <c r="D15" s="101">
        <v>3418</v>
      </c>
    </row>
    <row r="16" spans="1:10" ht="81" customHeight="1" x14ac:dyDescent="0.25">
      <c r="A16" s="102" t="s">
        <v>305</v>
      </c>
      <c r="B16" s="99" t="s">
        <v>306</v>
      </c>
      <c r="C16" s="99" t="s">
        <v>42</v>
      </c>
      <c r="D16" s="99">
        <f>(D17/D18)*100</f>
        <v>99.372523117569358</v>
      </c>
    </row>
    <row r="17" spans="1:4" ht="41.4" x14ac:dyDescent="0.25">
      <c r="A17" s="103" t="s">
        <v>307</v>
      </c>
      <c r="B17" s="52"/>
      <c r="C17" s="63" t="s">
        <v>44</v>
      </c>
      <c r="D17" s="101">
        <v>3009</v>
      </c>
    </row>
    <row r="18" spans="1:4" ht="27.6" x14ac:dyDescent="0.25">
      <c r="A18" s="60" t="s">
        <v>308</v>
      </c>
      <c r="B18" s="52"/>
      <c r="C18" s="63" t="s">
        <v>44</v>
      </c>
      <c r="D18" s="101">
        <v>3028</v>
      </c>
    </row>
    <row r="19" spans="1:4" ht="55.5" customHeight="1" x14ac:dyDescent="0.25">
      <c r="A19" s="100" t="s">
        <v>309</v>
      </c>
      <c r="B19" s="99" t="s">
        <v>310</v>
      </c>
      <c r="C19" s="99" t="s">
        <v>42</v>
      </c>
      <c r="D19" s="99">
        <f>(D20/D21)*100</f>
        <v>49.056603773584904</v>
      </c>
    </row>
    <row r="20" spans="1:4" ht="41.4" x14ac:dyDescent="0.25">
      <c r="A20" s="60" t="s">
        <v>311</v>
      </c>
      <c r="B20" s="52"/>
      <c r="C20" s="63" t="s">
        <v>44</v>
      </c>
      <c r="D20" s="104">
        <v>130</v>
      </c>
    </row>
    <row r="21" spans="1:4" ht="27.6" x14ac:dyDescent="0.25">
      <c r="A21" s="60" t="s">
        <v>312</v>
      </c>
      <c r="B21" s="52"/>
      <c r="C21" s="63" t="s">
        <v>44</v>
      </c>
      <c r="D21" s="104">
        <v>265</v>
      </c>
    </row>
    <row r="22" spans="1:4" ht="18" customHeight="1" x14ac:dyDescent="0.25">
      <c r="A22" s="98" t="s">
        <v>313</v>
      </c>
      <c r="B22" s="99" t="s">
        <v>314</v>
      </c>
      <c r="C22" s="99"/>
      <c r="D22" s="99"/>
    </row>
    <row r="23" spans="1:4" ht="27.6" x14ac:dyDescent="0.25">
      <c r="A23" s="100" t="s">
        <v>315</v>
      </c>
      <c r="B23" s="99" t="s">
        <v>316</v>
      </c>
      <c r="C23" s="99" t="s">
        <v>44</v>
      </c>
      <c r="D23" s="99">
        <f>D24/D25</f>
        <v>1</v>
      </c>
    </row>
    <row r="24" spans="1:4" ht="18" customHeight="1" x14ac:dyDescent="0.25">
      <c r="A24" s="50" t="s">
        <v>317</v>
      </c>
      <c r="B24" s="52"/>
      <c r="C24" s="63" t="s">
        <v>44</v>
      </c>
      <c r="D24" s="104">
        <v>1326</v>
      </c>
    </row>
    <row r="25" spans="1:4" ht="18" customHeight="1" x14ac:dyDescent="0.25">
      <c r="A25" s="50" t="s">
        <v>318</v>
      </c>
      <c r="B25" s="52"/>
      <c r="C25" s="63" t="s">
        <v>44</v>
      </c>
      <c r="D25" s="104">
        <v>1326</v>
      </c>
    </row>
    <row r="26" spans="1:4" ht="27.6" x14ac:dyDescent="0.25">
      <c r="A26" s="100" t="s">
        <v>319</v>
      </c>
      <c r="B26" s="99" t="s">
        <v>320</v>
      </c>
      <c r="C26" s="99" t="s">
        <v>44</v>
      </c>
      <c r="D26" s="99">
        <f>D27/D28</f>
        <v>1</v>
      </c>
    </row>
    <row r="27" spans="1:4" ht="18" customHeight="1" x14ac:dyDescent="0.25">
      <c r="A27" s="50" t="s">
        <v>317</v>
      </c>
      <c r="B27" s="52"/>
      <c r="C27" s="63" t="s">
        <v>44</v>
      </c>
      <c r="D27" s="104">
        <v>1483</v>
      </c>
    </row>
    <row r="28" spans="1:4" ht="18" customHeight="1" x14ac:dyDescent="0.25">
      <c r="A28" s="50" t="s">
        <v>318</v>
      </c>
      <c r="B28" s="52"/>
      <c r="C28" s="63" t="s">
        <v>44</v>
      </c>
      <c r="D28" s="104">
        <v>1483</v>
      </c>
    </row>
    <row r="29" spans="1:4" ht="27.6" x14ac:dyDescent="0.25">
      <c r="A29" s="100" t="s">
        <v>321</v>
      </c>
      <c r="B29" s="99" t="s">
        <v>322</v>
      </c>
      <c r="C29" s="99" t="s">
        <v>44</v>
      </c>
      <c r="D29" s="99">
        <f>D30/D31</f>
        <v>1</v>
      </c>
    </row>
    <row r="30" spans="1:4" ht="18" customHeight="1" x14ac:dyDescent="0.25">
      <c r="A30" s="50" t="s">
        <v>317</v>
      </c>
      <c r="B30" s="52"/>
      <c r="C30" s="63" t="s">
        <v>44</v>
      </c>
      <c r="D30" s="104">
        <v>219</v>
      </c>
    </row>
    <row r="31" spans="1:4" ht="18" customHeight="1" x14ac:dyDescent="0.25">
      <c r="A31" s="50" t="s">
        <v>318</v>
      </c>
      <c r="B31" s="52"/>
      <c r="C31" s="63" t="s">
        <v>44</v>
      </c>
      <c r="D31" s="104">
        <v>219</v>
      </c>
    </row>
    <row r="32" spans="1:4" ht="42.75" customHeight="1" x14ac:dyDescent="0.25">
      <c r="A32" s="100" t="s">
        <v>323</v>
      </c>
      <c r="B32" s="99" t="s">
        <v>324</v>
      </c>
      <c r="C32" s="99" t="s">
        <v>42</v>
      </c>
      <c r="D32" s="99" t="e">
        <f>(D33/D34)*100</f>
        <v>#DIV/0!</v>
      </c>
    </row>
    <row r="33" spans="1:4" x14ac:dyDescent="0.25">
      <c r="A33" s="60" t="s">
        <v>325</v>
      </c>
      <c r="B33" s="52"/>
      <c r="C33" s="63" t="s">
        <v>44</v>
      </c>
      <c r="D33" s="104">
        <v>0</v>
      </c>
    </row>
    <row r="34" spans="1:4" x14ac:dyDescent="0.25">
      <c r="A34" s="60" t="s">
        <v>326</v>
      </c>
      <c r="B34" s="52"/>
      <c r="C34" s="63" t="s">
        <v>44</v>
      </c>
      <c r="D34" s="104">
        <v>0</v>
      </c>
    </row>
    <row r="35" spans="1:4" ht="72" customHeight="1" x14ac:dyDescent="0.25">
      <c r="A35" s="100" t="s">
        <v>327</v>
      </c>
      <c r="B35" s="105" t="s">
        <v>328</v>
      </c>
      <c r="C35" s="99" t="s">
        <v>42</v>
      </c>
      <c r="D35" s="99">
        <f>(D36/D37)*100</f>
        <v>69.21641791044776</v>
      </c>
    </row>
    <row r="36" spans="1:4" ht="41.4" x14ac:dyDescent="0.25">
      <c r="A36" s="103" t="s">
        <v>329</v>
      </c>
      <c r="B36" s="63"/>
      <c r="C36" s="63" t="s">
        <v>44</v>
      </c>
      <c r="D36" s="104">
        <v>371</v>
      </c>
    </row>
    <row r="37" spans="1:4" ht="41.4" x14ac:dyDescent="0.25">
      <c r="A37" s="60" t="s">
        <v>330</v>
      </c>
      <c r="B37" s="63"/>
      <c r="C37" s="63" t="s">
        <v>44</v>
      </c>
      <c r="D37" s="104">
        <v>536</v>
      </c>
    </row>
    <row r="38" spans="1:4" ht="47.25" customHeight="1" x14ac:dyDescent="0.25">
      <c r="A38" s="98" t="s">
        <v>331</v>
      </c>
      <c r="B38" s="99"/>
      <c r="C38" s="99"/>
      <c r="D38" s="99"/>
    </row>
    <row r="39" spans="1:4" ht="54.75" customHeight="1" x14ac:dyDescent="0.25">
      <c r="A39" s="100" t="s">
        <v>332</v>
      </c>
      <c r="B39" s="99" t="s">
        <v>333</v>
      </c>
      <c r="C39" s="99" t="s">
        <v>42</v>
      </c>
      <c r="D39" s="99">
        <f>(D40/D41)*100</f>
        <v>54.260237780713339</v>
      </c>
    </row>
    <row r="40" spans="1:4" s="67" customFormat="1" ht="27.6" x14ac:dyDescent="0.25">
      <c r="A40" s="50" t="s">
        <v>334</v>
      </c>
      <c r="B40" s="52"/>
      <c r="C40" s="63" t="s">
        <v>44</v>
      </c>
      <c r="D40" s="104">
        <v>1643</v>
      </c>
    </row>
    <row r="41" spans="1:4" s="67" customFormat="1" ht="27.6" x14ac:dyDescent="0.25">
      <c r="A41" s="50" t="s">
        <v>334</v>
      </c>
      <c r="B41" s="52"/>
      <c r="C41" s="63" t="s">
        <v>44</v>
      </c>
      <c r="D41" s="104">
        <v>3028</v>
      </c>
    </row>
    <row r="42" spans="1:4" ht="55.5" customHeight="1" x14ac:dyDescent="0.25">
      <c r="A42" s="100" t="s">
        <v>335</v>
      </c>
      <c r="B42" s="99" t="s">
        <v>336</v>
      </c>
      <c r="C42" s="99" t="s">
        <v>42</v>
      </c>
      <c r="D42" s="99">
        <f>(D43/D44)*100</f>
        <v>3.269484808454425</v>
      </c>
    </row>
    <row r="43" spans="1:4" ht="55.5" customHeight="1" x14ac:dyDescent="0.25">
      <c r="A43" s="50" t="s">
        <v>337</v>
      </c>
      <c r="B43" s="52"/>
      <c r="C43" s="63" t="s">
        <v>44</v>
      </c>
      <c r="D43" s="104">
        <v>99</v>
      </c>
    </row>
    <row r="44" spans="1:4" ht="55.5" customHeight="1" x14ac:dyDescent="0.25">
      <c r="A44" s="50" t="s">
        <v>308</v>
      </c>
      <c r="B44" s="52"/>
      <c r="C44" s="63" t="s">
        <v>44</v>
      </c>
      <c r="D44" s="104">
        <v>3028</v>
      </c>
    </row>
    <row r="45" spans="1:4" ht="55.2" x14ac:dyDescent="0.25">
      <c r="A45" s="100" t="s">
        <v>338</v>
      </c>
      <c r="B45" s="99" t="s">
        <v>339</v>
      </c>
      <c r="C45" s="99" t="s">
        <v>42</v>
      </c>
      <c r="D45" s="99">
        <f>(D46/D47)*100</f>
        <v>100</v>
      </c>
    </row>
    <row r="46" spans="1:4" ht="47.25" customHeight="1" x14ac:dyDescent="0.25">
      <c r="A46" s="50" t="s">
        <v>340</v>
      </c>
      <c r="B46" s="52"/>
      <c r="C46" s="63" t="s">
        <v>44</v>
      </c>
      <c r="D46" s="104">
        <v>219</v>
      </c>
    </row>
    <row r="47" spans="1:4" ht="47.25" customHeight="1" x14ac:dyDescent="0.25">
      <c r="A47" s="50" t="s">
        <v>341</v>
      </c>
      <c r="B47" s="52"/>
      <c r="C47" s="63" t="s">
        <v>44</v>
      </c>
      <c r="D47" s="104">
        <v>219</v>
      </c>
    </row>
    <row r="48" spans="1:4" ht="67.5" customHeight="1" x14ac:dyDescent="0.25">
      <c r="A48" s="100" t="s">
        <v>342</v>
      </c>
      <c r="B48" s="99" t="s">
        <v>343</v>
      </c>
      <c r="C48" s="99" t="s">
        <v>42</v>
      </c>
      <c r="D48" s="99">
        <f>(D49/D50)*100</f>
        <v>0</v>
      </c>
    </row>
    <row r="49" spans="1:4" ht="67.5" customHeight="1" x14ac:dyDescent="0.25">
      <c r="A49" s="50" t="s">
        <v>344</v>
      </c>
      <c r="B49" s="52"/>
      <c r="C49" s="63" t="s">
        <v>44</v>
      </c>
      <c r="D49" s="104">
        <v>0</v>
      </c>
    </row>
    <row r="50" spans="1:4" ht="27.6" x14ac:dyDescent="0.25">
      <c r="A50" s="50" t="s">
        <v>345</v>
      </c>
      <c r="B50" s="52"/>
      <c r="C50" s="63" t="s">
        <v>44</v>
      </c>
      <c r="D50" s="104">
        <v>3028</v>
      </c>
    </row>
    <row r="51" spans="1:4" ht="46.5" customHeight="1" x14ac:dyDescent="0.25">
      <c r="A51" s="100" t="s">
        <v>346</v>
      </c>
      <c r="B51" s="99" t="s">
        <v>347</v>
      </c>
      <c r="C51" s="99" t="s">
        <v>42</v>
      </c>
      <c r="D51" s="99">
        <f>(D52/D53)*100</f>
        <v>9175.757575757576</v>
      </c>
    </row>
    <row r="52" spans="1:4" ht="46.5" customHeight="1" x14ac:dyDescent="0.25">
      <c r="A52" s="50" t="s">
        <v>348</v>
      </c>
      <c r="B52" s="52"/>
      <c r="C52" s="63" t="s">
        <v>44</v>
      </c>
      <c r="D52" s="104">
        <v>3028</v>
      </c>
    </row>
    <row r="53" spans="1:4" ht="46.5" customHeight="1" x14ac:dyDescent="0.25">
      <c r="A53" s="50" t="s">
        <v>349</v>
      </c>
      <c r="B53" s="52"/>
      <c r="C53" s="63" t="s">
        <v>44</v>
      </c>
      <c r="D53" s="104">
        <v>33</v>
      </c>
    </row>
    <row r="54" spans="1:4" ht="63.75" customHeight="1" x14ac:dyDescent="0.25">
      <c r="A54" s="98" t="s">
        <v>350</v>
      </c>
      <c r="B54" s="99"/>
      <c r="C54" s="99"/>
      <c r="D54" s="99"/>
    </row>
    <row r="55" spans="1:4" ht="54.75" customHeight="1" x14ac:dyDescent="0.25">
      <c r="A55" s="100" t="s">
        <v>351</v>
      </c>
      <c r="B55" s="99" t="s">
        <v>352</v>
      </c>
      <c r="C55" s="99" t="s">
        <v>44</v>
      </c>
      <c r="D55" s="99">
        <f>D56/(D60+D61)</f>
        <v>15.729870129870131</v>
      </c>
    </row>
    <row r="56" spans="1:4" ht="27.6" x14ac:dyDescent="0.25">
      <c r="A56" s="100" t="s">
        <v>353</v>
      </c>
      <c r="B56" s="99" t="s">
        <v>354</v>
      </c>
      <c r="C56" s="99" t="s">
        <v>44</v>
      </c>
      <c r="D56" s="106">
        <f>D57+(0.25*D58)+(0.1*D59)</f>
        <v>3028</v>
      </c>
    </row>
    <row r="57" spans="1:4" ht="27.6" x14ac:dyDescent="0.25">
      <c r="A57" s="107" t="s">
        <v>355</v>
      </c>
      <c r="B57" s="52"/>
      <c r="C57" s="63" t="s">
        <v>44</v>
      </c>
      <c r="D57" s="104">
        <v>3028</v>
      </c>
    </row>
    <row r="58" spans="1:4" ht="27.6" x14ac:dyDescent="0.25">
      <c r="A58" s="107" t="s">
        <v>356</v>
      </c>
      <c r="B58" s="52"/>
      <c r="C58" s="63" t="s">
        <v>44</v>
      </c>
      <c r="D58" s="104">
        <v>0</v>
      </c>
    </row>
    <row r="59" spans="1:4" ht="27.6" x14ac:dyDescent="0.25">
      <c r="A59" s="107" t="s">
        <v>357</v>
      </c>
      <c r="B59" s="52"/>
      <c r="C59" s="63" t="s">
        <v>44</v>
      </c>
      <c r="D59" s="104">
        <v>0</v>
      </c>
    </row>
    <row r="60" spans="1:4" ht="55.2" x14ac:dyDescent="0.25">
      <c r="A60" s="107" t="s">
        <v>358</v>
      </c>
      <c r="B60" s="52"/>
      <c r="C60" s="63" t="s">
        <v>44</v>
      </c>
      <c r="D60" s="104">
        <v>188.4</v>
      </c>
    </row>
    <row r="61" spans="1:4" ht="55.2" x14ac:dyDescent="0.25">
      <c r="A61" s="62" t="s">
        <v>359</v>
      </c>
      <c r="B61" s="52"/>
      <c r="C61" s="63" t="s">
        <v>44</v>
      </c>
      <c r="D61" s="104">
        <v>4.0999999999999996</v>
      </c>
    </row>
    <row r="62" spans="1:4" ht="84" customHeight="1" x14ac:dyDescent="0.25">
      <c r="A62" s="100" t="s">
        <v>360</v>
      </c>
      <c r="B62" s="99" t="s">
        <v>361</v>
      </c>
      <c r="C62" s="99" t="s">
        <v>42</v>
      </c>
      <c r="D62" s="99">
        <f>(D63/D64)*100</f>
        <v>29.870129870129869</v>
      </c>
    </row>
    <row r="63" spans="1:4" ht="91.5" customHeight="1" x14ac:dyDescent="0.25">
      <c r="A63" s="60" t="s">
        <v>362</v>
      </c>
      <c r="B63" s="52"/>
      <c r="C63" s="63" t="s">
        <v>44</v>
      </c>
      <c r="D63" s="104">
        <v>46</v>
      </c>
    </row>
    <row r="64" spans="1:4" ht="84" customHeight="1" x14ac:dyDescent="0.25">
      <c r="A64" s="60" t="s">
        <v>363</v>
      </c>
      <c r="B64" s="52"/>
      <c r="C64" s="63" t="s">
        <v>44</v>
      </c>
      <c r="D64" s="104">
        <v>154</v>
      </c>
    </row>
    <row r="65" spans="1:4" ht="66.75" customHeight="1" x14ac:dyDescent="0.25">
      <c r="A65" s="100" t="s">
        <v>364</v>
      </c>
      <c r="B65" s="99" t="s">
        <v>365</v>
      </c>
      <c r="C65" s="99" t="s">
        <v>42</v>
      </c>
      <c r="D65" s="99" t="e">
        <f>D66/D69*100</f>
        <v>#DIV/0!</v>
      </c>
    </row>
    <row r="66" spans="1:4" ht="27.6" x14ac:dyDescent="0.25">
      <c r="A66" s="100" t="s">
        <v>366</v>
      </c>
      <c r="B66" s="99" t="s">
        <v>367</v>
      </c>
      <c r="C66" s="99"/>
      <c r="D66" s="99">
        <f>(D67/D68)/12*100</f>
        <v>38104.809017523126</v>
      </c>
    </row>
    <row r="67" spans="1:4" ht="55.2" x14ac:dyDescent="0.25">
      <c r="A67" s="50" t="s">
        <v>368</v>
      </c>
      <c r="B67" s="52" t="s">
        <v>369</v>
      </c>
      <c r="C67" s="63" t="s">
        <v>44</v>
      </c>
      <c r="D67" s="104">
        <f>62933.9+45855.2+47584.5+617763.7</f>
        <v>774137.29999999993</v>
      </c>
    </row>
    <row r="68" spans="1:4" ht="66.75" customHeight="1" x14ac:dyDescent="0.25">
      <c r="A68" s="50" t="s">
        <v>370</v>
      </c>
      <c r="B68" s="52" t="s">
        <v>369</v>
      </c>
      <c r="C68" s="63" t="s">
        <v>44</v>
      </c>
      <c r="D68" s="104">
        <f>48+34+40.3+47</f>
        <v>169.3</v>
      </c>
    </row>
    <row r="69" spans="1:4" ht="27.6" x14ac:dyDescent="0.25">
      <c r="A69" s="108" t="s">
        <v>371</v>
      </c>
      <c r="B69" s="99"/>
      <c r="C69" s="106"/>
      <c r="D69" s="106"/>
    </row>
    <row r="70" spans="1:4" ht="81.75" customHeight="1" x14ac:dyDescent="0.25">
      <c r="A70" s="100" t="s">
        <v>372</v>
      </c>
      <c r="B70" s="99" t="s">
        <v>373</v>
      </c>
      <c r="C70" s="99" t="s">
        <v>42</v>
      </c>
      <c r="D70" s="99">
        <f>(D71/D72)*100</f>
        <v>63.455149501661133</v>
      </c>
    </row>
    <row r="71" spans="1:4" ht="81.75" customHeight="1" x14ac:dyDescent="0.25">
      <c r="A71" s="50" t="s">
        <v>374</v>
      </c>
      <c r="B71" s="52"/>
      <c r="C71" s="63" t="s">
        <v>44</v>
      </c>
      <c r="D71" s="104">
        <v>191</v>
      </c>
    </row>
    <row r="72" spans="1:4" ht="81.75" customHeight="1" x14ac:dyDescent="0.25">
      <c r="A72" s="50" t="s">
        <v>375</v>
      </c>
      <c r="B72" s="52"/>
      <c r="C72" s="63" t="s">
        <v>44</v>
      </c>
      <c r="D72" s="104">
        <v>301</v>
      </c>
    </row>
    <row r="73" spans="1:4" ht="79.5" customHeight="1" x14ac:dyDescent="0.25">
      <c r="A73" s="109" t="s">
        <v>376</v>
      </c>
      <c r="B73" s="105" t="s">
        <v>314</v>
      </c>
      <c r="C73" s="105"/>
      <c r="D73" s="105"/>
    </row>
    <row r="74" spans="1:4" ht="18" customHeight="1" x14ac:dyDescent="0.25">
      <c r="A74" s="100" t="s">
        <v>377</v>
      </c>
      <c r="B74" s="99"/>
      <c r="C74" s="99"/>
      <c r="D74" s="99"/>
    </row>
    <row r="75" spans="1:4" ht="18" customHeight="1" x14ac:dyDescent="0.25">
      <c r="A75" s="100" t="s">
        <v>378</v>
      </c>
      <c r="B75" s="99" t="s">
        <v>379</v>
      </c>
      <c r="C75" s="99" t="s">
        <v>42</v>
      </c>
      <c r="D75" s="99">
        <f>D76/D77*100</f>
        <v>100</v>
      </c>
    </row>
    <row r="76" spans="1:4" ht="55.2" x14ac:dyDescent="0.25">
      <c r="A76" s="50" t="s">
        <v>380</v>
      </c>
      <c r="B76" s="63"/>
      <c r="C76" s="63" t="s">
        <v>381</v>
      </c>
      <c r="D76" s="101">
        <v>4</v>
      </c>
    </row>
    <row r="77" spans="1:4" ht="41.4" x14ac:dyDescent="0.25">
      <c r="A77" s="50" t="s">
        <v>382</v>
      </c>
      <c r="B77" s="63"/>
      <c r="C77" s="63" t="s">
        <v>381</v>
      </c>
      <c r="D77" s="101">
        <v>4</v>
      </c>
    </row>
    <row r="78" spans="1:4" ht="18" customHeight="1" x14ac:dyDescent="0.25">
      <c r="A78" s="100" t="s">
        <v>383</v>
      </c>
      <c r="B78" s="99" t="s">
        <v>384</v>
      </c>
      <c r="C78" s="99" t="s">
        <v>42</v>
      </c>
      <c r="D78" s="99">
        <f>D79/D77*100</f>
        <v>100</v>
      </c>
    </row>
    <row r="79" spans="1:4" ht="55.2" x14ac:dyDescent="0.25">
      <c r="A79" s="50" t="s">
        <v>385</v>
      </c>
      <c r="B79" s="63"/>
      <c r="C79" s="63" t="s">
        <v>381</v>
      </c>
      <c r="D79" s="101">
        <v>4</v>
      </c>
    </row>
    <row r="80" spans="1:4" ht="18" customHeight="1" x14ac:dyDescent="0.25">
      <c r="A80" s="100" t="s">
        <v>386</v>
      </c>
      <c r="B80" s="99"/>
      <c r="C80" s="99"/>
      <c r="D80" s="99"/>
    </row>
    <row r="81" spans="1:4" ht="18.75" customHeight="1" x14ac:dyDescent="0.25">
      <c r="A81" s="100" t="s">
        <v>378</v>
      </c>
      <c r="B81" s="99"/>
      <c r="C81" s="99" t="s">
        <v>42</v>
      </c>
      <c r="D81" s="99">
        <f>D82/D83*100</f>
        <v>100</v>
      </c>
    </row>
    <row r="82" spans="1:4" ht="55.2" x14ac:dyDescent="0.25">
      <c r="A82" s="50" t="s">
        <v>380</v>
      </c>
      <c r="B82" s="63"/>
      <c r="C82" s="63" t="s">
        <v>381</v>
      </c>
      <c r="D82" s="101">
        <v>4</v>
      </c>
    </row>
    <row r="83" spans="1:4" ht="41.4" x14ac:dyDescent="0.25">
      <c r="A83" s="50" t="s">
        <v>382</v>
      </c>
      <c r="B83" s="63"/>
      <c r="C83" s="63" t="s">
        <v>381</v>
      </c>
      <c r="D83" s="101">
        <v>4</v>
      </c>
    </row>
    <row r="84" spans="1:4" ht="18" customHeight="1" x14ac:dyDescent="0.25">
      <c r="A84" s="100" t="s">
        <v>383</v>
      </c>
      <c r="B84" s="99"/>
      <c r="C84" s="99" t="s">
        <v>42</v>
      </c>
      <c r="D84" s="99">
        <f>D85/D83*100</f>
        <v>100</v>
      </c>
    </row>
    <row r="85" spans="1:4" ht="55.2" x14ac:dyDescent="0.25">
      <c r="A85" s="50" t="s">
        <v>385</v>
      </c>
      <c r="B85" s="63"/>
      <c r="C85" s="63" t="s">
        <v>381</v>
      </c>
      <c r="D85" s="101">
        <v>4</v>
      </c>
    </row>
    <row r="86" spans="1:4" ht="18" customHeight="1" x14ac:dyDescent="0.25">
      <c r="A86" s="100" t="s">
        <v>387</v>
      </c>
      <c r="B86" s="99"/>
      <c r="C86" s="99"/>
      <c r="D86" s="99"/>
    </row>
    <row r="87" spans="1:4" ht="18" customHeight="1" x14ac:dyDescent="0.25">
      <c r="A87" s="100" t="s">
        <v>378</v>
      </c>
      <c r="B87" s="99"/>
      <c r="C87" s="99" t="s">
        <v>42</v>
      </c>
      <c r="D87" s="99">
        <f>D88/D89*100</f>
        <v>75</v>
      </c>
    </row>
    <row r="88" spans="1:4" ht="55.2" x14ac:dyDescent="0.25">
      <c r="A88" s="50" t="s">
        <v>380</v>
      </c>
      <c r="B88" s="63"/>
      <c r="C88" s="63" t="s">
        <v>381</v>
      </c>
      <c r="D88" s="101">
        <v>3</v>
      </c>
    </row>
    <row r="89" spans="1:4" ht="41.4" x14ac:dyDescent="0.25">
      <c r="A89" s="50" t="s">
        <v>382</v>
      </c>
      <c r="B89" s="63"/>
      <c r="C89" s="63" t="s">
        <v>381</v>
      </c>
      <c r="D89" s="101">
        <v>4</v>
      </c>
    </row>
    <row r="90" spans="1:4" ht="18" customHeight="1" x14ac:dyDescent="0.25">
      <c r="A90" s="100" t="s">
        <v>383</v>
      </c>
      <c r="B90" s="99"/>
      <c r="C90" s="99" t="s">
        <v>42</v>
      </c>
      <c r="D90" s="99">
        <f>D91/D89*100</f>
        <v>75</v>
      </c>
    </row>
    <row r="91" spans="1:4" ht="55.2" x14ac:dyDescent="0.25">
      <c r="A91" s="50" t="s">
        <v>385</v>
      </c>
      <c r="B91" s="63"/>
      <c r="C91" s="63" t="s">
        <v>381</v>
      </c>
      <c r="D91" s="101">
        <v>3</v>
      </c>
    </row>
    <row r="92" spans="1:4" ht="18" customHeight="1" x14ac:dyDescent="0.25">
      <c r="A92" s="100" t="s">
        <v>388</v>
      </c>
      <c r="B92" s="99"/>
      <c r="C92" s="99"/>
      <c r="D92" s="110"/>
    </row>
    <row r="93" spans="1:4" ht="18" customHeight="1" x14ac:dyDescent="0.25">
      <c r="A93" s="100" t="s">
        <v>378</v>
      </c>
      <c r="B93" s="99"/>
      <c r="C93" s="99" t="s">
        <v>42</v>
      </c>
      <c r="D93" s="99" t="e">
        <f>D94/D95*100</f>
        <v>#DIV/0!</v>
      </c>
    </row>
    <row r="94" spans="1:4" ht="55.2" x14ac:dyDescent="0.25">
      <c r="A94" s="50" t="s">
        <v>380</v>
      </c>
      <c r="B94" s="63"/>
      <c r="C94" s="63" t="s">
        <v>381</v>
      </c>
      <c r="D94" s="101">
        <v>0</v>
      </c>
    </row>
    <row r="95" spans="1:4" ht="41.4" x14ac:dyDescent="0.25">
      <c r="A95" s="50" t="s">
        <v>382</v>
      </c>
      <c r="B95" s="63"/>
      <c r="C95" s="63" t="s">
        <v>381</v>
      </c>
      <c r="D95" s="101">
        <v>0</v>
      </c>
    </row>
    <row r="96" spans="1:4" ht="18" customHeight="1" x14ac:dyDescent="0.25">
      <c r="A96" s="100" t="s">
        <v>389</v>
      </c>
      <c r="B96" s="99"/>
      <c r="C96" s="99" t="s">
        <v>42</v>
      </c>
      <c r="D96" s="99" t="e">
        <f>D97/D95*100</f>
        <v>#DIV/0!</v>
      </c>
    </row>
    <row r="97" spans="1:4" ht="55.2" x14ac:dyDescent="0.25">
      <c r="A97" s="50" t="s">
        <v>385</v>
      </c>
      <c r="B97" s="63"/>
      <c r="C97" s="63" t="s">
        <v>381</v>
      </c>
      <c r="D97" s="101">
        <v>0</v>
      </c>
    </row>
    <row r="98" spans="1:4" ht="49.5" customHeight="1" x14ac:dyDescent="0.25">
      <c r="A98" s="98" t="s">
        <v>390</v>
      </c>
      <c r="B98" s="99"/>
      <c r="C98" s="99"/>
      <c r="D98" s="99"/>
    </row>
    <row r="99" spans="1:4" ht="35.25" customHeight="1" x14ac:dyDescent="0.25">
      <c r="A99" s="100" t="s">
        <v>391</v>
      </c>
      <c r="B99" s="99" t="s">
        <v>392</v>
      </c>
      <c r="C99" s="99" t="s">
        <v>157</v>
      </c>
      <c r="D99" s="99">
        <f>D100/((D101*D104)+D102+D103)</f>
        <v>3.8219947159841481</v>
      </c>
    </row>
    <row r="100" spans="1:4" ht="35.25" customHeight="1" x14ac:dyDescent="0.25">
      <c r="A100" s="60" t="s">
        <v>393</v>
      </c>
      <c r="B100" s="60"/>
      <c r="C100" s="63" t="s">
        <v>157</v>
      </c>
      <c r="D100" s="111">
        <f>1598+1537+2842+5596</f>
        <v>11573</v>
      </c>
    </row>
    <row r="101" spans="1:4" ht="35.25" customHeight="1" x14ac:dyDescent="0.25">
      <c r="A101" s="60" t="s">
        <v>394</v>
      </c>
      <c r="B101" s="60"/>
      <c r="C101" s="63" t="s">
        <v>44</v>
      </c>
      <c r="D101" s="111">
        <v>3028</v>
      </c>
    </row>
    <row r="102" spans="1:4" ht="35.25" customHeight="1" x14ac:dyDescent="0.25">
      <c r="A102" s="60" t="s">
        <v>395</v>
      </c>
      <c r="B102" s="60"/>
      <c r="C102" s="63" t="s">
        <v>44</v>
      </c>
      <c r="D102" s="111">
        <v>0</v>
      </c>
    </row>
    <row r="103" spans="1:4" ht="35.25" customHeight="1" x14ac:dyDescent="0.25">
      <c r="A103" s="60" t="s">
        <v>396</v>
      </c>
      <c r="B103" s="60"/>
      <c r="C103" s="63" t="s">
        <v>44</v>
      </c>
      <c r="D103" s="111">
        <v>0</v>
      </c>
    </row>
    <row r="104" spans="1:4" ht="35.25" customHeight="1" x14ac:dyDescent="0.25">
      <c r="A104" s="112" t="s">
        <v>397</v>
      </c>
      <c r="B104" s="112"/>
      <c r="C104" s="112"/>
      <c r="D104" s="112">
        <f>(D106+0.25*D107+0.1*D108)/D105</f>
        <v>1</v>
      </c>
    </row>
    <row r="105" spans="1:4" ht="27.6" x14ac:dyDescent="0.25">
      <c r="A105" s="60" t="s">
        <v>398</v>
      </c>
      <c r="B105" s="60"/>
      <c r="C105" s="63" t="s">
        <v>44</v>
      </c>
      <c r="D105" s="111">
        <v>3028</v>
      </c>
    </row>
    <row r="106" spans="1:4" ht="27.6" x14ac:dyDescent="0.25">
      <c r="A106" s="60" t="s">
        <v>399</v>
      </c>
      <c r="B106" s="60"/>
      <c r="C106" s="63" t="s">
        <v>44</v>
      </c>
      <c r="D106" s="111">
        <v>3028</v>
      </c>
    </row>
    <row r="107" spans="1:4" ht="41.4" x14ac:dyDescent="0.25">
      <c r="A107" s="60" t="s">
        <v>400</v>
      </c>
      <c r="B107" s="60"/>
      <c r="C107" s="63" t="s">
        <v>44</v>
      </c>
      <c r="D107" s="111">
        <v>0</v>
      </c>
    </row>
    <row r="108" spans="1:4" ht="27.6" x14ac:dyDescent="0.25">
      <c r="A108" s="60" t="s">
        <v>401</v>
      </c>
      <c r="B108" s="60"/>
      <c r="C108" s="63" t="s">
        <v>44</v>
      </c>
      <c r="D108" s="111">
        <v>0</v>
      </c>
    </row>
    <row r="109" spans="1:4" ht="36.75" customHeight="1" x14ac:dyDescent="0.25">
      <c r="A109" s="100" t="s">
        <v>402</v>
      </c>
      <c r="B109" s="99" t="s">
        <v>392</v>
      </c>
      <c r="C109" s="99" t="s">
        <v>42</v>
      </c>
      <c r="D109" s="99">
        <f>D110/D111*100</f>
        <v>100</v>
      </c>
    </row>
    <row r="110" spans="1:4" ht="36.75" customHeight="1" x14ac:dyDescent="0.25">
      <c r="A110" s="60" t="s">
        <v>403</v>
      </c>
      <c r="B110" s="60"/>
      <c r="C110" s="63" t="s">
        <v>381</v>
      </c>
      <c r="D110" s="111">
        <v>4</v>
      </c>
    </row>
    <row r="111" spans="1:4" ht="36.75" customHeight="1" x14ac:dyDescent="0.25">
      <c r="A111" s="60" t="s">
        <v>404</v>
      </c>
      <c r="B111" s="60"/>
      <c r="C111" s="63" t="s">
        <v>381</v>
      </c>
      <c r="D111" s="111">
        <v>4</v>
      </c>
    </row>
    <row r="112" spans="1:4" ht="33" customHeight="1" x14ac:dyDescent="0.25">
      <c r="A112" s="100" t="s">
        <v>405</v>
      </c>
      <c r="B112" s="99" t="s">
        <v>392</v>
      </c>
      <c r="C112" s="99"/>
      <c r="D112" s="99"/>
    </row>
    <row r="113" spans="1:4" ht="18" customHeight="1" x14ac:dyDescent="0.25">
      <c r="A113" s="100" t="s">
        <v>406</v>
      </c>
      <c r="B113" s="99"/>
      <c r="C113" s="99" t="s">
        <v>188</v>
      </c>
      <c r="D113" s="99">
        <f>(D114/((D116*D117)+D115))</f>
        <v>0.1272365805168986</v>
      </c>
    </row>
    <row r="114" spans="1:4" x14ac:dyDescent="0.25">
      <c r="A114" s="60" t="s">
        <v>407</v>
      </c>
      <c r="B114" s="60"/>
      <c r="C114" s="63" t="s">
        <v>44</v>
      </c>
      <c r="D114" s="111">
        <f>53+147+83+101</f>
        <v>384</v>
      </c>
    </row>
    <row r="115" spans="1:4" ht="27.6" x14ac:dyDescent="0.25">
      <c r="A115" s="60" t="s">
        <v>408</v>
      </c>
      <c r="B115" s="60"/>
      <c r="C115" s="63" t="s">
        <v>44</v>
      </c>
      <c r="D115" s="111">
        <v>0</v>
      </c>
    </row>
    <row r="116" spans="1:4" x14ac:dyDescent="0.25">
      <c r="A116" s="60" t="s">
        <v>409</v>
      </c>
      <c r="B116" s="60"/>
      <c r="C116" s="63" t="s">
        <v>44</v>
      </c>
      <c r="D116" s="111">
        <f>826+613+707+872</f>
        <v>3018</v>
      </c>
    </row>
    <row r="117" spans="1:4" x14ac:dyDescent="0.25">
      <c r="A117" s="112" t="s">
        <v>397</v>
      </c>
      <c r="B117" s="112"/>
      <c r="C117" s="112"/>
      <c r="D117" s="112">
        <f>(D119+0.25*D120+0.1*D121)/D118</f>
        <v>1</v>
      </c>
    </row>
    <row r="118" spans="1:4" ht="27.6" x14ac:dyDescent="0.25">
      <c r="A118" s="60" t="s">
        <v>398</v>
      </c>
      <c r="B118" s="60"/>
      <c r="C118" s="63" t="s">
        <v>44</v>
      </c>
      <c r="D118" s="111">
        <v>3028</v>
      </c>
    </row>
    <row r="119" spans="1:4" ht="27.6" x14ac:dyDescent="0.25">
      <c r="A119" s="60" t="s">
        <v>399</v>
      </c>
      <c r="B119" s="60"/>
      <c r="C119" s="63" t="s">
        <v>44</v>
      </c>
      <c r="D119" s="111">
        <v>3028</v>
      </c>
    </row>
    <row r="120" spans="1:4" ht="41.4" x14ac:dyDescent="0.25">
      <c r="A120" s="60" t="s">
        <v>400</v>
      </c>
      <c r="B120" s="60"/>
      <c r="C120" s="63" t="s">
        <v>44</v>
      </c>
      <c r="D120" s="111">
        <v>0</v>
      </c>
    </row>
    <row r="121" spans="1:4" ht="27.6" x14ac:dyDescent="0.25">
      <c r="A121" s="60" t="s">
        <v>401</v>
      </c>
      <c r="B121" s="60"/>
      <c r="C121" s="63" t="s">
        <v>44</v>
      </c>
      <c r="D121" s="111">
        <v>0</v>
      </c>
    </row>
    <row r="122" spans="1:4" ht="18" customHeight="1" x14ac:dyDescent="0.25">
      <c r="A122" s="100" t="s">
        <v>410</v>
      </c>
      <c r="B122" s="99"/>
      <c r="C122" s="99" t="s">
        <v>188</v>
      </c>
      <c r="D122" s="99">
        <f>(D123/((D125*D117)+D124))*100</f>
        <v>10.898282694848085</v>
      </c>
    </row>
    <row r="123" spans="1:4" ht="27.6" x14ac:dyDescent="0.25">
      <c r="A123" s="60" t="s">
        <v>411</v>
      </c>
      <c r="B123" s="63"/>
      <c r="C123" s="63" t="s">
        <v>412</v>
      </c>
      <c r="D123" s="101">
        <f>48+147+47+88</f>
        <v>330</v>
      </c>
    </row>
    <row r="124" spans="1:4" ht="27.6" x14ac:dyDescent="0.25">
      <c r="A124" s="60" t="s">
        <v>408</v>
      </c>
      <c r="B124" s="63"/>
      <c r="C124" s="63" t="s">
        <v>44</v>
      </c>
      <c r="D124" s="101">
        <v>0</v>
      </c>
    </row>
    <row r="125" spans="1:4" x14ac:dyDescent="0.25">
      <c r="A125" s="60" t="s">
        <v>409</v>
      </c>
      <c r="B125" s="63"/>
      <c r="C125" s="63" t="s">
        <v>44</v>
      </c>
      <c r="D125" s="101">
        <v>3028</v>
      </c>
    </row>
    <row r="126" spans="1:4" ht="61.5" customHeight="1" x14ac:dyDescent="0.25">
      <c r="A126" s="100" t="s">
        <v>413</v>
      </c>
      <c r="B126" s="99" t="s">
        <v>392</v>
      </c>
      <c r="C126" s="99" t="s">
        <v>42</v>
      </c>
      <c r="D126" s="99">
        <f>D127/D128*100</f>
        <v>100</v>
      </c>
    </row>
    <row r="127" spans="1:4" ht="81" customHeight="1" x14ac:dyDescent="0.25">
      <c r="A127" s="60" t="s">
        <v>414</v>
      </c>
      <c r="B127" s="60"/>
      <c r="C127" s="63" t="s">
        <v>381</v>
      </c>
      <c r="D127" s="111">
        <v>4</v>
      </c>
    </row>
    <row r="128" spans="1:4" ht="27.6" x14ac:dyDescent="0.25">
      <c r="A128" s="60" t="s">
        <v>415</v>
      </c>
      <c r="B128" s="60"/>
      <c r="C128" s="63" t="s">
        <v>381</v>
      </c>
      <c r="D128" s="111">
        <v>4</v>
      </c>
    </row>
    <row r="129" spans="1:4" ht="42.75" customHeight="1" x14ac:dyDescent="0.25">
      <c r="A129" s="100" t="s">
        <v>416</v>
      </c>
      <c r="B129" s="99" t="s">
        <v>392</v>
      </c>
      <c r="C129" s="99" t="s">
        <v>42</v>
      </c>
      <c r="D129" s="99">
        <f>D130/D131*100</f>
        <v>100</v>
      </c>
    </row>
    <row r="130" spans="1:4" ht="42.75" customHeight="1" x14ac:dyDescent="0.25">
      <c r="A130" s="60" t="s">
        <v>417</v>
      </c>
      <c r="B130" s="61"/>
      <c r="C130" s="63" t="s">
        <v>381</v>
      </c>
      <c r="D130" s="113">
        <v>4</v>
      </c>
    </row>
    <row r="131" spans="1:4" ht="42.75" customHeight="1" x14ac:dyDescent="0.25">
      <c r="A131" s="60" t="s">
        <v>418</v>
      </c>
      <c r="B131" s="61"/>
      <c r="C131" s="63" t="s">
        <v>381</v>
      </c>
      <c r="D131" s="113">
        <v>4</v>
      </c>
    </row>
    <row r="132" spans="1:4" ht="33.75" customHeight="1" x14ac:dyDescent="0.25">
      <c r="A132" s="98" t="s">
        <v>419</v>
      </c>
      <c r="B132" s="99"/>
      <c r="C132" s="99"/>
      <c r="D132" s="99"/>
    </row>
    <row r="133" spans="1:4" ht="42.75" customHeight="1" x14ac:dyDescent="0.25">
      <c r="A133" s="100" t="s">
        <v>420</v>
      </c>
      <c r="B133" s="99" t="s">
        <v>392</v>
      </c>
      <c r="C133" s="99" t="s">
        <v>42</v>
      </c>
      <c r="D133" s="99">
        <f>D134/D135*100</f>
        <v>50</v>
      </c>
    </row>
    <row r="134" spans="1:4" ht="31.5" customHeight="1" x14ac:dyDescent="0.25">
      <c r="A134" s="60" t="s">
        <v>421</v>
      </c>
      <c r="B134" s="60"/>
      <c r="C134" s="63" t="s">
        <v>422</v>
      </c>
      <c r="D134" s="111">
        <v>2</v>
      </c>
    </row>
    <row r="135" spans="1:4" x14ac:dyDescent="0.25">
      <c r="A135" s="60" t="s">
        <v>423</v>
      </c>
      <c r="B135" s="60"/>
      <c r="C135" s="63" t="s">
        <v>422</v>
      </c>
      <c r="D135" s="111">
        <v>4</v>
      </c>
    </row>
    <row r="136" spans="1:4" ht="91.5" customHeight="1" x14ac:dyDescent="0.25">
      <c r="A136" s="100" t="s">
        <v>424</v>
      </c>
      <c r="B136" s="99" t="s">
        <v>314</v>
      </c>
      <c r="C136" s="99"/>
      <c r="D136" s="99"/>
    </row>
    <row r="137" spans="1:4" ht="47.25" customHeight="1" x14ac:dyDescent="0.25">
      <c r="A137" s="100" t="s">
        <v>425</v>
      </c>
      <c r="B137" s="99" t="s">
        <v>426</v>
      </c>
      <c r="C137" s="99" t="s">
        <v>42</v>
      </c>
      <c r="D137" s="99">
        <f>D138/D139*100</f>
        <v>0</v>
      </c>
    </row>
    <row r="138" spans="1:4" ht="47.25" customHeight="1" x14ac:dyDescent="0.25">
      <c r="A138" s="114" t="s">
        <v>427</v>
      </c>
      <c r="B138" s="60"/>
      <c r="C138" s="63" t="s">
        <v>44</v>
      </c>
      <c r="D138" s="111">
        <v>0</v>
      </c>
    </row>
    <row r="139" spans="1:4" ht="47.25" customHeight="1" x14ac:dyDescent="0.25">
      <c r="A139" s="60" t="s">
        <v>428</v>
      </c>
      <c r="B139" s="60"/>
      <c r="C139" s="63" t="s">
        <v>44</v>
      </c>
      <c r="D139" s="111">
        <v>174</v>
      </c>
    </row>
    <row r="140" spans="1:4" ht="21" customHeight="1" x14ac:dyDescent="0.25">
      <c r="A140" s="100" t="s">
        <v>429</v>
      </c>
      <c r="B140" s="99" t="s">
        <v>430</v>
      </c>
      <c r="C140" s="99" t="s">
        <v>42</v>
      </c>
      <c r="D140" s="99">
        <f>D141/D142*100</f>
        <v>0</v>
      </c>
    </row>
    <row r="141" spans="1:4" ht="59.4" x14ac:dyDescent="0.25">
      <c r="A141" s="114" t="s">
        <v>431</v>
      </c>
      <c r="B141" s="60"/>
      <c r="C141" s="63" t="s">
        <v>44</v>
      </c>
      <c r="D141" s="111">
        <v>0</v>
      </c>
    </row>
    <row r="142" spans="1:4" ht="30.6" x14ac:dyDescent="0.25">
      <c r="A142" s="60" t="s">
        <v>428</v>
      </c>
      <c r="B142" s="60"/>
      <c r="C142" s="63" t="s">
        <v>44</v>
      </c>
      <c r="D142" s="111">
        <v>10</v>
      </c>
    </row>
    <row r="143" spans="1:4" ht="42.75" customHeight="1" x14ac:dyDescent="0.25">
      <c r="A143" s="100" t="s">
        <v>432</v>
      </c>
      <c r="B143" s="99" t="s">
        <v>426</v>
      </c>
      <c r="C143" s="99" t="s">
        <v>42</v>
      </c>
      <c r="D143" s="99" t="e">
        <f>D144/D145*100</f>
        <v>#DIV/0!</v>
      </c>
    </row>
    <row r="144" spans="1:4" ht="45.6" x14ac:dyDescent="0.25">
      <c r="A144" s="114" t="s">
        <v>427</v>
      </c>
      <c r="B144" s="60"/>
      <c r="C144" s="63" t="s">
        <v>44</v>
      </c>
      <c r="D144" s="111">
        <v>0</v>
      </c>
    </row>
    <row r="145" spans="1:4" ht="55.5" customHeight="1" x14ac:dyDescent="0.25">
      <c r="A145" s="60" t="s">
        <v>428</v>
      </c>
      <c r="B145" s="60"/>
      <c r="C145" s="63" t="s">
        <v>44</v>
      </c>
      <c r="D145" s="111">
        <v>0</v>
      </c>
    </row>
    <row r="146" spans="1:4" ht="18" customHeight="1" x14ac:dyDescent="0.25">
      <c r="A146" s="100" t="s">
        <v>429</v>
      </c>
      <c r="B146" s="99" t="s">
        <v>430</v>
      </c>
      <c r="C146" s="99" t="s">
        <v>42</v>
      </c>
      <c r="D146" s="99" t="e">
        <f>D147/D148*100</f>
        <v>#DIV/0!</v>
      </c>
    </row>
    <row r="147" spans="1:4" ht="59.4" x14ac:dyDescent="0.25">
      <c r="A147" s="114" t="s">
        <v>431</v>
      </c>
      <c r="B147" s="63"/>
      <c r="C147" s="63" t="s">
        <v>44</v>
      </c>
      <c r="D147" s="111">
        <v>0</v>
      </c>
    </row>
    <row r="148" spans="1:4" ht="30.6" x14ac:dyDescent="0.25">
      <c r="A148" s="60" t="s">
        <v>428</v>
      </c>
      <c r="B148" s="63"/>
      <c r="C148" s="63" t="s">
        <v>44</v>
      </c>
      <c r="D148" s="111">
        <v>0</v>
      </c>
    </row>
    <row r="149" spans="1:4" ht="18" customHeight="1" x14ac:dyDescent="0.25">
      <c r="A149" s="100" t="s">
        <v>433</v>
      </c>
      <c r="B149" s="99" t="s">
        <v>426</v>
      </c>
      <c r="C149" s="99" t="s">
        <v>42</v>
      </c>
      <c r="D149" s="99">
        <f>D150/D151*100</f>
        <v>0</v>
      </c>
    </row>
    <row r="150" spans="1:4" ht="45.6" x14ac:dyDescent="0.25">
      <c r="A150" s="114" t="s">
        <v>427</v>
      </c>
      <c r="B150" s="60"/>
      <c r="C150" s="63" t="s">
        <v>44</v>
      </c>
      <c r="D150" s="111">
        <v>0</v>
      </c>
    </row>
    <row r="151" spans="1:4" ht="30.6" x14ac:dyDescent="0.25">
      <c r="A151" s="60" t="s">
        <v>428</v>
      </c>
      <c r="B151" s="60"/>
      <c r="C151" s="63" t="s">
        <v>44</v>
      </c>
      <c r="D151" s="111">
        <v>174</v>
      </c>
    </row>
    <row r="152" spans="1:4" x14ac:dyDescent="0.25">
      <c r="A152" s="100" t="s">
        <v>434</v>
      </c>
      <c r="B152" s="99" t="s">
        <v>430</v>
      </c>
      <c r="C152" s="99" t="s">
        <v>42</v>
      </c>
      <c r="D152" s="99">
        <f>D153/D154*100</f>
        <v>0</v>
      </c>
    </row>
    <row r="153" spans="1:4" ht="59.4" x14ac:dyDescent="0.25">
      <c r="A153" s="114" t="s">
        <v>431</v>
      </c>
      <c r="B153" s="63"/>
      <c r="C153" s="63" t="s">
        <v>44</v>
      </c>
      <c r="D153" s="111">
        <v>0</v>
      </c>
    </row>
    <row r="154" spans="1:4" ht="30.6" x14ac:dyDescent="0.25">
      <c r="A154" s="60" t="s">
        <v>428</v>
      </c>
      <c r="B154" s="63"/>
      <c r="C154" s="63" t="s">
        <v>44</v>
      </c>
      <c r="D154" s="111">
        <v>10</v>
      </c>
    </row>
    <row r="155" spans="1:4" ht="70.5" customHeight="1" x14ac:dyDescent="0.25">
      <c r="A155" s="102" t="s">
        <v>435</v>
      </c>
      <c r="B155" s="99" t="s">
        <v>314</v>
      </c>
      <c r="C155" s="99" t="s">
        <v>42</v>
      </c>
      <c r="D155" s="99">
        <f>D156/D157*100</f>
        <v>100</v>
      </c>
    </row>
    <row r="156" spans="1:4" ht="38.25" customHeight="1" x14ac:dyDescent="0.25">
      <c r="A156" s="103" t="s">
        <v>436</v>
      </c>
      <c r="B156" s="60"/>
      <c r="C156" s="63" t="s">
        <v>44</v>
      </c>
      <c r="D156" s="111">
        <v>75</v>
      </c>
    </row>
    <row r="157" spans="1:4" ht="96.6" x14ac:dyDescent="0.25">
      <c r="A157" s="60" t="s">
        <v>437</v>
      </c>
      <c r="B157" s="60"/>
      <c r="C157" s="63" t="s">
        <v>44</v>
      </c>
      <c r="D157" s="111">
        <v>75</v>
      </c>
    </row>
    <row r="158" spans="1:4" ht="81" customHeight="1" x14ac:dyDescent="0.25">
      <c r="A158" s="102" t="s">
        <v>438</v>
      </c>
      <c r="B158" s="99" t="s">
        <v>314</v>
      </c>
      <c r="C158" s="99" t="s">
        <v>42</v>
      </c>
      <c r="D158" s="99">
        <f>D159/D160*100</f>
        <v>100</v>
      </c>
    </row>
    <row r="159" spans="1:4" ht="27.6" x14ac:dyDescent="0.25">
      <c r="A159" s="103" t="s">
        <v>439</v>
      </c>
      <c r="B159" s="61"/>
      <c r="C159" s="63" t="s">
        <v>44</v>
      </c>
      <c r="D159" s="113">
        <v>30</v>
      </c>
    </row>
    <row r="160" spans="1:4" ht="41.4" x14ac:dyDescent="0.25">
      <c r="A160" s="60" t="s">
        <v>440</v>
      </c>
      <c r="B160" s="61"/>
      <c r="C160" s="63" t="s">
        <v>44</v>
      </c>
      <c r="D160" s="113">
        <v>30</v>
      </c>
    </row>
    <row r="161" spans="1:4" ht="64.5" customHeight="1" x14ac:dyDescent="0.25">
      <c r="A161" s="100" t="s">
        <v>441</v>
      </c>
      <c r="B161" s="115"/>
      <c r="C161" s="105"/>
      <c r="D161" s="105"/>
    </row>
    <row r="162" spans="1:4" ht="18.75" customHeight="1" x14ac:dyDescent="0.25">
      <c r="A162" s="100" t="s">
        <v>406</v>
      </c>
      <c r="B162" s="99"/>
      <c r="C162" s="99" t="s">
        <v>42</v>
      </c>
      <c r="D162" s="99">
        <f>D163/D164*100</f>
        <v>69.358231657982458</v>
      </c>
    </row>
    <row r="163" spans="1:4" ht="18.75" customHeight="1" x14ac:dyDescent="0.25">
      <c r="A163" s="107" t="s">
        <v>442</v>
      </c>
      <c r="B163" s="63"/>
      <c r="C163" s="63" t="s">
        <v>443</v>
      </c>
      <c r="D163" s="101">
        <v>214.31</v>
      </c>
    </row>
    <row r="164" spans="1:4" ht="18.75" customHeight="1" x14ac:dyDescent="0.25">
      <c r="A164" s="107" t="s">
        <v>444</v>
      </c>
      <c r="B164" s="63"/>
      <c r="C164" s="63" t="s">
        <v>445</v>
      </c>
      <c r="D164" s="101">
        <v>308.99</v>
      </c>
    </row>
    <row r="165" spans="1:4" ht="18" customHeight="1" x14ac:dyDescent="0.25">
      <c r="A165" s="100" t="s">
        <v>446</v>
      </c>
      <c r="B165" s="99"/>
      <c r="C165" s="99" t="s">
        <v>42</v>
      </c>
      <c r="D165" s="99">
        <f>D166/D167*100</f>
        <v>50</v>
      </c>
    </row>
    <row r="166" spans="1:4" ht="18" customHeight="1" x14ac:dyDescent="0.25">
      <c r="A166" s="107" t="s">
        <v>442</v>
      </c>
      <c r="B166" s="63"/>
      <c r="C166" s="63" t="s">
        <v>443</v>
      </c>
      <c r="D166" s="101">
        <v>1.5</v>
      </c>
    </row>
    <row r="167" spans="1:4" ht="18" customHeight="1" x14ac:dyDescent="0.25">
      <c r="A167" s="107" t="s">
        <v>444</v>
      </c>
      <c r="B167" s="63"/>
      <c r="C167" s="63" t="s">
        <v>445</v>
      </c>
      <c r="D167" s="101">
        <v>3</v>
      </c>
    </row>
    <row r="168" spans="1:4" ht="18" customHeight="1" x14ac:dyDescent="0.25">
      <c r="A168" s="100" t="s">
        <v>447</v>
      </c>
      <c r="B168" s="99"/>
      <c r="C168" s="99" t="s">
        <v>42</v>
      </c>
      <c r="D168" s="99">
        <f>D169/D170*100</f>
        <v>100</v>
      </c>
    </row>
    <row r="169" spans="1:4" ht="18" customHeight="1" x14ac:dyDescent="0.25">
      <c r="A169" s="107" t="s">
        <v>442</v>
      </c>
      <c r="B169" s="63"/>
      <c r="C169" s="63" t="s">
        <v>443</v>
      </c>
      <c r="D169" s="101">
        <v>8.5</v>
      </c>
    </row>
    <row r="170" spans="1:4" ht="18" customHeight="1" x14ac:dyDescent="0.25">
      <c r="A170" s="107" t="s">
        <v>444</v>
      </c>
      <c r="B170" s="63"/>
      <c r="C170" s="63" t="s">
        <v>445</v>
      </c>
      <c r="D170" s="101">
        <v>8.5</v>
      </c>
    </row>
    <row r="171" spans="1:4" ht="18" customHeight="1" x14ac:dyDescent="0.25">
      <c r="A171" s="100" t="s">
        <v>448</v>
      </c>
      <c r="B171" s="99"/>
      <c r="C171" s="99" t="s">
        <v>42</v>
      </c>
      <c r="D171" s="99">
        <f>D172/D173*100</f>
        <v>120</v>
      </c>
    </row>
    <row r="172" spans="1:4" ht="18" customHeight="1" x14ac:dyDescent="0.25">
      <c r="A172" s="107" t="s">
        <v>442</v>
      </c>
      <c r="B172" s="63"/>
      <c r="C172" s="63" t="s">
        <v>443</v>
      </c>
      <c r="D172" s="101">
        <v>6</v>
      </c>
    </row>
    <row r="173" spans="1:4" ht="18" customHeight="1" x14ac:dyDescent="0.25">
      <c r="A173" s="107" t="s">
        <v>444</v>
      </c>
      <c r="B173" s="63"/>
      <c r="C173" s="63" t="s">
        <v>445</v>
      </c>
      <c r="D173" s="101">
        <v>5</v>
      </c>
    </row>
    <row r="174" spans="1:4" ht="18" customHeight="1" x14ac:dyDescent="0.25">
      <c r="A174" s="100" t="s">
        <v>449</v>
      </c>
      <c r="B174" s="99"/>
      <c r="C174" s="99" t="s">
        <v>42</v>
      </c>
      <c r="D174" s="99">
        <f>D175/D176*100</f>
        <v>100</v>
      </c>
    </row>
    <row r="175" spans="1:4" ht="18" customHeight="1" x14ac:dyDescent="0.25">
      <c r="A175" s="107" t="s">
        <v>442</v>
      </c>
      <c r="B175" s="63"/>
      <c r="C175" s="63" t="s">
        <v>443</v>
      </c>
      <c r="D175" s="101">
        <v>6</v>
      </c>
    </row>
    <row r="176" spans="1:4" ht="18" customHeight="1" x14ac:dyDescent="0.25">
      <c r="A176" s="107" t="s">
        <v>444</v>
      </c>
      <c r="B176" s="63"/>
      <c r="C176" s="63" t="s">
        <v>445</v>
      </c>
      <c r="D176" s="101">
        <v>6</v>
      </c>
    </row>
    <row r="177" spans="1:4" ht="18" customHeight="1" x14ac:dyDescent="0.25">
      <c r="A177" s="100" t="s">
        <v>450</v>
      </c>
      <c r="B177" s="99"/>
      <c r="C177" s="99" t="s">
        <v>42</v>
      </c>
      <c r="D177" s="99">
        <f>D178/D179*100</f>
        <v>55.555555555555557</v>
      </c>
    </row>
    <row r="178" spans="1:4" ht="18" customHeight="1" x14ac:dyDescent="0.25">
      <c r="A178" s="107" t="s">
        <v>442</v>
      </c>
      <c r="B178" s="63"/>
      <c r="C178" s="63" t="s">
        <v>443</v>
      </c>
      <c r="D178" s="101">
        <v>2.5</v>
      </c>
    </row>
    <row r="179" spans="1:4" ht="18" customHeight="1" x14ac:dyDescent="0.25">
      <c r="A179" s="107" t="s">
        <v>444</v>
      </c>
      <c r="B179" s="63"/>
      <c r="C179" s="63" t="s">
        <v>445</v>
      </c>
      <c r="D179" s="101">
        <v>4.5</v>
      </c>
    </row>
    <row r="180" spans="1:4" ht="30.75" customHeight="1" x14ac:dyDescent="0.25">
      <c r="A180" s="100" t="s">
        <v>451</v>
      </c>
      <c r="B180" s="99" t="s">
        <v>314</v>
      </c>
      <c r="C180" s="99"/>
      <c r="D180" s="99"/>
    </row>
    <row r="181" spans="1:4" ht="18" customHeight="1" x14ac:dyDescent="0.25">
      <c r="A181" s="100" t="s">
        <v>452</v>
      </c>
      <c r="B181" s="99"/>
      <c r="C181" s="99" t="s">
        <v>44</v>
      </c>
      <c r="D181" s="99">
        <f>D182/(D183+D184)</f>
        <v>81.333333333333329</v>
      </c>
    </row>
    <row r="182" spans="1:4" x14ac:dyDescent="0.25">
      <c r="A182" s="60" t="s">
        <v>453</v>
      </c>
      <c r="B182" s="60"/>
      <c r="C182" s="63" t="s">
        <v>44</v>
      </c>
      <c r="D182" s="111">
        <v>122</v>
      </c>
    </row>
    <row r="183" spans="1:4" ht="41.4" x14ac:dyDescent="0.25">
      <c r="A183" s="60" t="s">
        <v>454</v>
      </c>
      <c r="B183" s="60"/>
      <c r="C183" s="63" t="s">
        <v>44</v>
      </c>
      <c r="D183" s="111">
        <v>1.5</v>
      </c>
    </row>
    <row r="184" spans="1:4" ht="41.4" x14ac:dyDescent="0.25">
      <c r="A184" s="60" t="s">
        <v>455</v>
      </c>
      <c r="B184" s="60"/>
      <c r="C184" s="63" t="s">
        <v>44</v>
      </c>
      <c r="D184" s="111">
        <v>0</v>
      </c>
    </row>
    <row r="185" spans="1:4" x14ac:dyDescent="0.25">
      <c r="A185" s="100" t="s">
        <v>456</v>
      </c>
      <c r="B185" s="99"/>
      <c r="C185" s="99" t="s">
        <v>44</v>
      </c>
      <c r="D185" s="99">
        <f>D186/(D187+D188)</f>
        <v>20.333333333333332</v>
      </c>
    </row>
    <row r="186" spans="1:4" x14ac:dyDescent="0.25">
      <c r="A186" s="60" t="s">
        <v>453</v>
      </c>
      <c r="B186" s="63"/>
      <c r="C186" s="63" t="s">
        <v>44</v>
      </c>
      <c r="D186" s="111">
        <v>122</v>
      </c>
    </row>
    <row r="187" spans="1:4" ht="41.4" x14ac:dyDescent="0.25">
      <c r="A187" s="60" t="s">
        <v>454</v>
      </c>
      <c r="B187" s="63"/>
      <c r="C187" s="63" t="s">
        <v>44</v>
      </c>
      <c r="D187" s="111">
        <v>6</v>
      </c>
    </row>
    <row r="188" spans="1:4" ht="41.4" x14ac:dyDescent="0.25">
      <c r="A188" s="60" t="s">
        <v>455</v>
      </c>
      <c r="B188" s="63"/>
      <c r="C188" s="63" t="s">
        <v>44</v>
      </c>
      <c r="D188" s="111">
        <v>0</v>
      </c>
    </row>
    <row r="189" spans="1:4" ht="18" customHeight="1" x14ac:dyDescent="0.25">
      <c r="A189" s="100" t="s">
        <v>457</v>
      </c>
      <c r="B189" s="99"/>
      <c r="C189" s="99" t="s">
        <v>44</v>
      </c>
      <c r="D189" s="99">
        <f>D190/(D191+D192)</f>
        <v>15.25</v>
      </c>
    </row>
    <row r="190" spans="1:4" x14ac:dyDescent="0.25">
      <c r="A190" s="60" t="s">
        <v>453</v>
      </c>
      <c r="B190" s="63"/>
      <c r="C190" s="63" t="s">
        <v>44</v>
      </c>
      <c r="D190" s="111">
        <v>122</v>
      </c>
    </row>
    <row r="191" spans="1:4" ht="41.4" x14ac:dyDescent="0.25">
      <c r="A191" s="60" t="s">
        <v>454</v>
      </c>
      <c r="B191" s="63"/>
      <c r="C191" s="63" t="s">
        <v>44</v>
      </c>
      <c r="D191" s="111">
        <v>8</v>
      </c>
    </row>
    <row r="192" spans="1:4" ht="41.4" x14ac:dyDescent="0.25">
      <c r="A192" s="60" t="s">
        <v>455</v>
      </c>
      <c r="B192" s="63"/>
      <c r="C192" s="63" t="s">
        <v>44</v>
      </c>
      <c r="D192" s="111">
        <v>0</v>
      </c>
    </row>
    <row r="193" spans="1:4" x14ac:dyDescent="0.25">
      <c r="A193" s="100" t="s">
        <v>458</v>
      </c>
      <c r="B193" s="99"/>
      <c r="C193" s="99" t="s">
        <v>44</v>
      </c>
      <c r="D193" s="99">
        <f>D194/(D195+D196)</f>
        <v>40.666666666666664</v>
      </c>
    </row>
    <row r="194" spans="1:4" x14ac:dyDescent="0.25">
      <c r="A194" s="60" t="s">
        <v>453</v>
      </c>
      <c r="B194" s="63"/>
      <c r="C194" s="63" t="s">
        <v>44</v>
      </c>
      <c r="D194" s="111">
        <v>122</v>
      </c>
    </row>
    <row r="195" spans="1:4" ht="41.4" x14ac:dyDescent="0.25">
      <c r="A195" s="60" t="s">
        <v>454</v>
      </c>
      <c r="B195" s="63"/>
      <c r="C195" s="63" t="s">
        <v>44</v>
      </c>
      <c r="D195" s="111">
        <v>3</v>
      </c>
    </row>
    <row r="196" spans="1:4" ht="41.4" x14ac:dyDescent="0.25">
      <c r="A196" s="60" t="s">
        <v>455</v>
      </c>
      <c r="B196" s="63"/>
      <c r="C196" s="63" t="s">
        <v>44</v>
      </c>
      <c r="D196" s="111">
        <v>0</v>
      </c>
    </row>
    <row r="197" spans="1:4" ht="36.75" customHeight="1" x14ac:dyDescent="0.25">
      <c r="A197" s="100" t="s">
        <v>459</v>
      </c>
      <c r="B197" s="115"/>
      <c r="C197" s="105"/>
      <c r="D197" s="105"/>
    </row>
    <row r="198" spans="1:4" ht="18" customHeight="1" x14ac:dyDescent="0.25">
      <c r="A198" s="100" t="s">
        <v>460</v>
      </c>
      <c r="B198" s="99" t="s">
        <v>461</v>
      </c>
      <c r="C198" s="99" t="s">
        <v>42</v>
      </c>
      <c r="D198" s="99">
        <f>D199/D200*100</f>
        <v>0.81967213114754101</v>
      </c>
    </row>
    <row r="199" spans="1:4" x14ac:dyDescent="0.25">
      <c r="A199" s="50" t="s">
        <v>462</v>
      </c>
      <c r="B199" s="63"/>
      <c r="C199" s="63" t="s">
        <v>44</v>
      </c>
      <c r="D199" s="101">
        <v>1</v>
      </c>
    </row>
    <row r="200" spans="1:4" x14ac:dyDescent="0.25">
      <c r="A200" s="50" t="s">
        <v>463</v>
      </c>
      <c r="B200" s="63"/>
      <c r="C200" s="63" t="s">
        <v>44</v>
      </c>
      <c r="D200" s="101">
        <f>55+67</f>
        <v>122</v>
      </c>
    </row>
    <row r="201" spans="1:4" x14ac:dyDescent="0.25">
      <c r="A201" s="100" t="s">
        <v>464</v>
      </c>
      <c r="B201" s="99" t="s">
        <v>461</v>
      </c>
      <c r="C201" s="99" t="s">
        <v>42</v>
      </c>
      <c r="D201" s="99">
        <f>D202/D203*100</f>
        <v>0.81967213114754101</v>
      </c>
    </row>
    <row r="202" spans="1:4" x14ac:dyDescent="0.25">
      <c r="A202" s="50" t="s">
        <v>462</v>
      </c>
      <c r="B202" s="63"/>
      <c r="C202" s="63" t="s">
        <v>44</v>
      </c>
      <c r="D202" s="101">
        <v>1</v>
      </c>
    </row>
    <row r="203" spans="1:4" x14ac:dyDescent="0.25">
      <c r="A203" s="50" t="s">
        <v>463</v>
      </c>
      <c r="B203" s="63"/>
      <c r="C203" s="63" t="s">
        <v>44</v>
      </c>
      <c r="D203" s="101">
        <v>122</v>
      </c>
    </row>
    <row r="204" spans="1:4" x14ac:dyDescent="0.25">
      <c r="A204" s="100" t="s">
        <v>465</v>
      </c>
      <c r="B204" s="99" t="s">
        <v>461</v>
      </c>
      <c r="C204" s="99" t="s">
        <v>42</v>
      </c>
      <c r="D204" s="99">
        <f>D205/D206*100</f>
        <v>0</v>
      </c>
    </row>
    <row r="205" spans="1:4" x14ac:dyDescent="0.25">
      <c r="A205" s="50" t="s">
        <v>462</v>
      </c>
      <c r="B205" s="63"/>
      <c r="C205" s="63" t="s">
        <v>44</v>
      </c>
      <c r="D205" s="101">
        <v>0</v>
      </c>
    </row>
    <row r="206" spans="1:4" x14ac:dyDescent="0.25">
      <c r="A206" s="50" t="s">
        <v>463</v>
      </c>
      <c r="B206" s="63"/>
      <c r="C206" s="63" t="s">
        <v>44</v>
      </c>
      <c r="D206" s="101">
        <v>122</v>
      </c>
    </row>
    <row r="207" spans="1:4" x14ac:dyDescent="0.25">
      <c r="A207" s="100" t="s">
        <v>466</v>
      </c>
      <c r="B207" s="99" t="s">
        <v>461</v>
      </c>
      <c r="C207" s="99" t="s">
        <v>42</v>
      </c>
      <c r="D207" s="99">
        <f>D208/D209*100</f>
        <v>0</v>
      </c>
    </row>
    <row r="208" spans="1:4" x14ac:dyDescent="0.25">
      <c r="A208" s="50" t="s">
        <v>462</v>
      </c>
      <c r="B208" s="63"/>
      <c r="C208" s="63" t="s">
        <v>44</v>
      </c>
      <c r="D208" s="101">
        <v>0</v>
      </c>
    </row>
    <row r="209" spans="1:4" x14ac:dyDescent="0.25">
      <c r="A209" s="50" t="s">
        <v>463</v>
      </c>
      <c r="B209" s="63"/>
      <c r="C209" s="63" t="s">
        <v>44</v>
      </c>
      <c r="D209" s="101">
        <v>122</v>
      </c>
    </row>
    <row r="210" spans="1:4" x14ac:dyDescent="0.25">
      <c r="A210" s="100" t="s">
        <v>467</v>
      </c>
      <c r="B210" s="99" t="s">
        <v>461</v>
      </c>
      <c r="C210" s="99" t="s">
        <v>42</v>
      </c>
      <c r="D210" s="99">
        <f>D211/D212*100</f>
        <v>0.81967213114754101</v>
      </c>
    </row>
    <row r="211" spans="1:4" x14ac:dyDescent="0.25">
      <c r="A211" s="50" t="s">
        <v>462</v>
      </c>
      <c r="B211" s="63"/>
      <c r="C211" s="63" t="s">
        <v>44</v>
      </c>
      <c r="D211" s="101">
        <v>1</v>
      </c>
    </row>
    <row r="212" spans="1:4" x14ac:dyDescent="0.25">
      <c r="A212" s="50" t="s">
        <v>463</v>
      </c>
      <c r="B212" s="63"/>
      <c r="C212" s="63" t="s">
        <v>44</v>
      </c>
      <c r="D212" s="101">
        <v>122</v>
      </c>
    </row>
    <row r="213" spans="1:4" x14ac:dyDescent="0.25">
      <c r="A213" s="100" t="s">
        <v>468</v>
      </c>
      <c r="B213" s="99" t="s">
        <v>461</v>
      </c>
      <c r="C213" s="99" t="s">
        <v>42</v>
      </c>
      <c r="D213" s="99">
        <f>D214/D215*100</f>
        <v>1.639344262295082</v>
      </c>
    </row>
    <row r="214" spans="1:4" x14ac:dyDescent="0.25">
      <c r="A214" s="50" t="s">
        <v>462</v>
      </c>
      <c r="B214" s="63"/>
      <c r="C214" s="63" t="s">
        <v>44</v>
      </c>
      <c r="D214" s="101">
        <v>2</v>
      </c>
    </row>
    <row r="215" spans="1:4" x14ac:dyDescent="0.25">
      <c r="A215" s="50" t="s">
        <v>463</v>
      </c>
      <c r="B215" s="63"/>
      <c r="C215" s="63" t="s">
        <v>44</v>
      </c>
      <c r="D215" s="101">
        <v>122</v>
      </c>
    </row>
    <row r="216" spans="1:4" x14ac:dyDescent="0.25">
      <c r="A216" s="100" t="s">
        <v>469</v>
      </c>
      <c r="B216" s="99" t="s">
        <v>461</v>
      </c>
      <c r="C216" s="99" t="s">
        <v>42</v>
      </c>
      <c r="D216" s="99">
        <f>D217/D218*100</f>
        <v>84.426229508196727</v>
      </c>
    </row>
    <row r="217" spans="1:4" x14ac:dyDescent="0.25">
      <c r="A217" s="50" t="s">
        <v>462</v>
      </c>
      <c r="B217" s="63"/>
      <c r="C217" s="63" t="s">
        <v>44</v>
      </c>
      <c r="D217" s="101">
        <f>42+61</f>
        <v>103</v>
      </c>
    </row>
    <row r="218" spans="1:4" x14ac:dyDescent="0.25">
      <c r="A218" s="50" t="s">
        <v>463</v>
      </c>
      <c r="B218" s="63"/>
      <c r="C218" s="63" t="s">
        <v>44</v>
      </c>
      <c r="D218" s="101">
        <v>122</v>
      </c>
    </row>
    <row r="219" spans="1:4" x14ac:dyDescent="0.25">
      <c r="A219" s="100" t="s">
        <v>470</v>
      </c>
      <c r="B219" s="99" t="s">
        <v>461</v>
      </c>
      <c r="C219" s="99" t="s">
        <v>42</v>
      </c>
      <c r="D219" s="99">
        <f>D220/D221*100</f>
        <v>11.475409836065573</v>
      </c>
    </row>
    <row r="220" spans="1:4" x14ac:dyDescent="0.25">
      <c r="A220" s="50" t="s">
        <v>462</v>
      </c>
      <c r="B220" s="63"/>
      <c r="C220" s="63" t="s">
        <v>44</v>
      </c>
      <c r="D220" s="101">
        <f>11+3</f>
        <v>14</v>
      </c>
    </row>
    <row r="221" spans="1:4" x14ac:dyDescent="0.25">
      <c r="A221" s="50" t="s">
        <v>463</v>
      </c>
      <c r="B221" s="63"/>
      <c r="C221" s="63" t="s">
        <v>44</v>
      </c>
      <c r="D221" s="101">
        <v>122</v>
      </c>
    </row>
    <row r="222" spans="1:4" x14ac:dyDescent="0.25">
      <c r="A222" s="100" t="s">
        <v>471</v>
      </c>
      <c r="B222" s="99" t="s">
        <v>461</v>
      </c>
      <c r="C222" s="99" t="s">
        <v>42</v>
      </c>
      <c r="D222" s="99">
        <f>D223/D224*100</f>
        <v>0</v>
      </c>
    </row>
    <row r="223" spans="1:4" x14ac:dyDescent="0.25">
      <c r="A223" s="50" t="s">
        <v>462</v>
      </c>
      <c r="B223" s="63"/>
      <c r="C223" s="63" t="s">
        <v>44</v>
      </c>
      <c r="D223" s="101">
        <v>0</v>
      </c>
    </row>
    <row r="224" spans="1:4" x14ac:dyDescent="0.25">
      <c r="A224" s="50" t="s">
        <v>463</v>
      </c>
      <c r="B224" s="63"/>
      <c r="C224" s="63" t="s">
        <v>44</v>
      </c>
      <c r="D224" s="101">
        <v>122</v>
      </c>
    </row>
    <row r="225" spans="1:4" x14ac:dyDescent="0.25">
      <c r="A225" s="100" t="s">
        <v>472</v>
      </c>
      <c r="B225" s="99" t="s">
        <v>461</v>
      </c>
      <c r="C225" s="99" t="s">
        <v>42</v>
      </c>
      <c r="D225" s="99">
        <f>D226/D227*100</f>
        <v>0</v>
      </c>
    </row>
    <row r="226" spans="1:4" x14ac:dyDescent="0.25">
      <c r="A226" s="50" t="s">
        <v>462</v>
      </c>
      <c r="B226" s="63"/>
      <c r="C226" s="63" t="s">
        <v>44</v>
      </c>
      <c r="D226" s="101">
        <v>0</v>
      </c>
    </row>
    <row r="227" spans="1:4" x14ac:dyDescent="0.25">
      <c r="A227" s="50" t="s">
        <v>463</v>
      </c>
      <c r="B227" s="63"/>
      <c r="C227" s="63" t="s">
        <v>44</v>
      </c>
      <c r="D227" s="101">
        <v>122</v>
      </c>
    </row>
    <row r="228" spans="1:4" ht="55.2" x14ac:dyDescent="0.25">
      <c r="A228" s="98" t="s">
        <v>473</v>
      </c>
      <c r="B228" s="99"/>
      <c r="C228" s="99"/>
      <c r="D228" s="99"/>
    </row>
    <row r="229" spans="1:4" ht="27.6" x14ac:dyDescent="0.25">
      <c r="A229" s="100" t="s">
        <v>474</v>
      </c>
      <c r="B229" s="99" t="s">
        <v>392</v>
      </c>
      <c r="C229" s="99" t="s">
        <v>42</v>
      </c>
      <c r="D229" s="99">
        <f>D230/D231*100</f>
        <v>70.112285336856004</v>
      </c>
    </row>
    <row r="230" spans="1:4" x14ac:dyDescent="0.25">
      <c r="A230" s="50" t="s">
        <v>475</v>
      </c>
      <c r="B230" s="63"/>
      <c r="C230" s="63" t="s">
        <v>44</v>
      </c>
      <c r="D230" s="101">
        <f>463+486+534+640</f>
        <v>2123</v>
      </c>
    </row>
    <row r="231" spans="1:4" x14ac:dyDescent="0.25">
      <c r="A231" s="50" t="s">
        <v>476</v>
      </c>
      <c r="B231" s="63"/>
      <c r="C231" s="63" t="s">
        <v>44</v>
      </c>
      <c r="D231" s="101">
        <v>3028</v>
      </c>
    </row>
    <row r="232" spans="1:4" ht="27.6" x14ac:dyDescent="0.25">
      <c r="A232" s="100" t="s">
        <v>477</v>
      </c>
      <c r="B232" s="99" t="s">
        <v>392</v>
      </c>
      <c r="C232" s="99" t="s">
        <v>42</v>
      </c>
      <c r="D232" s="99">
        <f>D233/D234*100</f>
        <v>100</v>
      </c>
    </row>
    <row r="233" spans="1:4" ht="27.6" x14ac:dyDescent="0.25">
      <c r="A233" s="60" t="s">
        <v>478</v>
      </c>
      <c r="B233" s="60"/>
      <c r="C233" s="63" t="s">
        <v>381</v>
      </c>
      <c r="D233" s="101">
        <v>4</v>
      </c>
    </row>
    <row r="234" spans="1:4" x14ac:dyDescent="0.25">
      <c r="A234" s="60" t="s">
        <v>479</v>
      </c>
      <c r="B234" s="60"/>
      <c r="C234" s="63" t="s">
        <v>381</v>
      </c>
      <c r="D234" s="101">
        <v>4</v>
      </c>
    </row>
    <row r="235" spans="1:4" x14ac:dyDescent="0.25">
      <c r="A235" s="100" t="s">
        <v>480</v>
      </c>
      <c r="B235" s="99" t="s">
        <v>392</v>
      </c>
      <c r="C235" s="99" t="s">
        <v>42</v>
      </c>
      <c r="D235" s="99">
        <f>D236/D237*100</f>
        <v>100</v>
      </c>
    </row>
    <row r="236" spans="1:4" x14ac:dyDescent="0.25">
      <c r="A236" s="60" t="s">
        <v>481</v>
      </c>
      <c r="B236" s="60"/>
      <c r="C236" s="63" t="s">
        <v>381</v>
      </c>
      <c r="D236" s="101">
        <v>4</v>
      </c>
    </row>
    <row r="237" spans="1:4" x14ac:dyDescent="0.25">
      <c r="A237" s="60" t="s">
        <v>479</v>
      </c>
      <c r="B237" s="60"/>
      <c r="C237" s="63" t="s">
        <v>381</v>
      </c>
      <c r="D237" s="101">
        <v>4</v>
      </c>
    </row>
    <row r="238" spans="1:4" ht="27.6" x14ac:dyDescent="0.25">
      <c r="A238" s="100" t="s">
        <v>482</v>
      </c>
      <c r="B238" s="99" t="s">
        <v>392</v>
      </c>
      <c r="C238" s="99" t="s">
        <v>42</v>
      </c>
      <c r="D238" s="99">
        <f>D239/D240*100</f>
        <v>0</v>
      </c>
    </row>
    <row r="239" spans="1:4" ht="27.6" x14ac:dyDescent="0.25">
      <c r="A239" s="60" t="s">
        <v>483</v>
      </c>
      <c r="B239" s="60"/>
      <c r="C239" s="63" t="s">
        <v>381</v>
      </c>
      <c r="D239" s="101">
        <v>0</v>
      </c>
    </row>
    <row r="240" spans="1:4" x14ac:dyDescent="0.25">
      <c r="A240" s="60" t="s">
        <v>479</v>
      </c>
      <c r="B240" s="60"/>
      <c r="C240" s="63" t="s">
        <v>381</v>
      </c>
      <c r="D240" s="101">
        <v>4</v>
      </c>
    </row>
    <row r="241" spans="1:4" ht="41.4" x14ac:dyDescent="0.25">
      <c r="A241" s="98" t="s">
        <v>484</v>
      </c>
      <c r="B241" s="99"/>
      <c r="C241" s="99"/>
      <c r="D241" s="99"/>
    </row>
    <row r="242" spans="1:4" ht="41.4" x14ac:dyDescent="0.25">
      <c r="A242" s="100" t="s">
        <v>485</v>
      </c>
      <c r="B242" s="99"/>
      <c r="C242" s="99" t="s">
        <v>42</v>
      </c>
      <c r="D242" s="99">
        <f>D244/D243*100</f>
        <v>100</v>
      </c>
    </row>
    <row r="243" spans="1:4" ht="41.4" x14ac:dyDescent="0.25">
      <c r="A243" s="60" t="s">
        <v>486</v>
      </c>
      <c r="B243" s="60"/>
      <c r="C243" s="63" t="s">
        <v>381</v>
      </c>
      <c r="D243" s="101">
        <v>4</v>
      </c>
    </row>
    <row r="244" spans="1:4" ht="55.2" x14ac:dyDescent="0.25">
      <c r="A244" s="60" t="s">
        <v>487</v>
      </c>
      <c r="B244" s="60"/>
      <c r="C244" s="63" t="s">
        <v>381</v>
      </c>
      <c r="D244" s="101">
        <v>4</v>
      </c>
    </row>
    <row r="245" spans="1:4" ht="27.6" x14ac:dyDescent="0.25">
      <c r="A245" s="98" t="s">
        <v>488</v>
      </c>
      <c r="B245" s="99"/>
      <c r="C245" s="99"/>
      <c r="D245" s="99"/>
    </row>
    <row r="246" spans="1:4" ht="30" customHeight="1" x14ac:dyDescent="0.25">
      <c r="A246" s="100" t="s">
        <v>489</v>
      </c>
      <c r="B246" s="99" t="s">
        <v>392</v>
      </c>
      <c r="C246" s="99" t="s">
        <v>146</v>
      </c>
      <c r="D246" s="99">
        <f>D247/((D248*D251)+D249+D250)</f>
        <v>0</v>
      </c>
    </row>
    <row r="247" spans="1:4" x14ac:dyDescent="0.25">
      <c r="A247" s="60" t="s">
        <v>490</v>
      </c>
      <c r="B247" s="60"/>
      <c r="C247" s="63" t="s">
        <v>146</v>
      </c>
      <c r="D247" s="60"/>
    </row>
    <row r="248" spans="1:4" ht="27.6" x14ac:dyDescent="0.25">
      <c r="A248" s="60" t="s">
        <v>491</v>
      </c>
      <c r="B248" s="60"/>
      <c r="C248" s="116" t="s">
        <v>44</v>
      </c>
      <c r="D248" s="111">
        <f>833.6+626.2+680.2+856.9</f>
        <v>2996.9</v>
      </c>
    </row>
    <row r="249" spans="1:4" ht="27.6" x14ac:dyDescent="0.25">
      <c r="A249" s="60" t="s">
        <v>492</v>
      </c>
      <c r="B249" s="60"/>
      <c r="C249" s="116" t="s">
        <v>44</v>
      </c>
      <c r="D249" s="111">
        <v>0</v>
      </c>
    </row>
    <row r="250" spans="1:4" ht="27.6" x14ac:dyDescent="0.25">
      <c r="A250" s="60" t="s">
        <v>493</v>
      </c>
      <c r="B250" s="60"/>
      <c r="C250" s="116" t="s">
        <v>44</v>
      </c>
      <c r="D250" s="111">
        <v>0</v>
      </c>
    </row>
    <row r="251" spans="1:4" x14ac:dyDescent="0.25">
      <c r="A251" s="112" t="s">
        <v>397</v>
      </c>
      <c r="B251" s="112"/>
      <c r="C251" s="117"/>
      <c r="D251" s="112">
        <f>(D253+0.25*D254+0.1*D255)/D252</f>
        <v>1</v>
      </c>
    </row>
    <row r="252" spans="1:4" ht="27.6" x14ac:dyDescent="0.25">
      <c r="A252" s="60" t="s">
        <v>398</v>
      </c>
      <c r="B252" s="60"/>
      <c r="C252" s="116" t="s">
        <v>44</v>
      </c>
      <c r="D252" s="111">
        <v>3028</v>
      </c>
    </row>
    <row r="253" spans="1:4" ht="27.6" x14ac:dyDescent="0.25">
      <c r="A253" s="60" t="s">
        <v>399</v>
      </c>
      <c r="B253" s="60"/>
      <c r="C253" s="116" t="s">
        <v>44</v>
      </c>
      <c r="D253" s="111">
        <v>3028</v>
      </c>
    </row>
    <row r="254" spans="1:4" ht="41.4" x14ac:dyDescent="0.25">
      <c r="A254" s="60" t="s">
        <v>400</v>
      </c>
      <c r="B254" s="60"/>
      <c r="C254" s="116" t="s">
        <v>44</v>
      </c>
      <c r="D254" s="111">
        <v>0</v>
      </c>
    </row>
    <row r="255" spans="1:4" ht="27.6" x14ac:dyDescent="0.25">
      <c r="A255" s="60" t="s">
        <v>494</v>
      </c>
      <c r="B255" s="60"/>
      <c r="C255" s="116" t="s">
        <v>44</v>
      </c>
      <c r="D255" s="111">
        <v>0</v>
      </c>
    </row>
    <row r="256" spans="1:4" ht="27.6" x14ac:dyDescent="0.25">
      <c r="A256" s="100" t="s">
        <v>495</v>
      </c>
      <c r="B256" s="99" t="s">
        <v>392</v>
      </c>
      <c r="C256" s="99" t="s">
        <v>42</v>
      </c>
      <c r="D256" s="99">
        <f>D257/D258*100</f>
        <v>0</v>
      </c>
    </row>
    <row r="257" spans="1:4" ht="27.6" x14ac:dyDescent="0.25">
      <c r="A257" s="60" t="s">
        <v>496</v>
      </c>
      <c r="B257" s="60"/>
      <c r="C257" s="63" t="s">
        <v>146</v>
      </c>
      <c r="D257" s="111">
        <v>0</v>
      </c>
    </row>
    <row r="258" spans="1:4" x14ac:dyDescent="0.25">
      <c r="A258" s="60" t="s">
        <v>497</v>
      </c>
      <c r="B258" s="60"/>
      <c r="C258" s="63" t="s">
        <v>146</v>
      </c>
      <c r="D258" s="111">
        <f>176917.5+135848.1+149854.2+189484.7</f>
        <v>652104.5</v>
      </c>
    </row>
    <row r="259" spans="1:4" ht="30.75" customHeight="1" x14ac:dyDescent="0.25">
      <c r="A259" s="98" t="s">
        <v>498</v>
      </c>
      <c r="B259" s="99"/>
      <c r="C259" s="99"/>
      <c r="D259" s="99"/>
    </row>
    <row r="260" spans="1:4" ht="30" customHeight="1" x14ac:dyDescent="0.25">
      <c r="A260" s="100" t="s">
        <v>499</v>
      </c>
      <c r="B260" s="99" t="s">
        <v>392</v>
      </c>
      <c r="C260" s="99" t="s">
        <v>42</v>
      </c>
      <c r="D260" s="99">
        <f>D261/D262*100</f>
        <v>100</v>
      </c>
    </row>
    <row r="261" spans="1:4" ht="30" customHeight="1" x14ac:dyDescent="0.25">
      <c r="A261" s="60" t="s">
        <v>500</v>
      </c>
      <c r="B261" s="60"/>
      <c r="C261" s="63" t="s">
        <v>501</v>
      </c>
      <c r="D261" s="111">
        <v>4</v>
      </c>
    </row>
    <row r="262" spans="1:4" ht="30" customHeight="1" x14ac:dyDescent="0.25">
      <c r="A262" s="60" t="s">
        <v>423</v>
      </c>
      <c r="B262" s="60"/>
      <c r="C262" s="63" t="s">
        <v>501</v>
      </c>
      <c r="D262" s="111">
        <v>4</v>
      </c>
    </row>
    <row r="263" spans="1:4" ht="42.75" customHeight="1" x14ac:dyDescent="0.25">
      <c r="A263" s="100" t="s">
        <v>502</v>
      </c>
      <c r="B263" s="99" t="s">
        <v>392</v>
      </c>
      <c r="C263" s="99" t="s">
        <v>42</v>
      </c>
      <c r="D263" s="99">
        <f>D264/D265*100</f>
        <v>0</v>
      </c>
    </row>
    <row r="264" spans="1:4" ht="42.75" customHeight="1" x14ac:dyDescent="0.25">
      <c r="A264" s="60" t="s">
        <v>503</v>
      </c>
      <c r="B264" s="60"/>
      <c r="C264" s="63" t="s">
        <v>501</v>
      </c>
      <c r="D264" s="111">
        <v>0</v>
      </c>
    </row>
    <row r="265" spans="1:4" ht="42.75" customHeight="1" x14ac:dyDescent="0.25">
      <c r="A265" s="60" t="s">
        <v>423</v>
      </c>
      <c r="B265" s="60"/>
      <c r="C265" s="63" t="s">
        <v>501</v>
      </c>
      <c r="D265" s="111">
        <v>4</v>
      </c>
    </row>
    <row r="266" spans="1:4" ht="34.5" customHeight="1" x14ac:dyDescent="0.25">
      <c r="A266" s="100" t="s">
        <v>504</v>
      </c>
      <c r="B266" s="99"/>
      <c r="C266" s="99" t="s">
        <v>42</v>
      </c>
      <c r="D266" s="99">
        <f>D267/D268*100</f>
        <v>75</v>
      </c>
    </row>
    <row r="267" spans="1:4" x14ac:dyDescent="0.25">
      <c r="A267" s="60" t="s">
        <v>505</v>
      </c>
      <c r="B267" s="60"/>
      <c r="C267" s="63" t="s">
        <v>501</v>
      </c>
      <c r="D267" s="111">
        <v>3</v>
      </c>
    </row>
    <row r="268" spans="1:4" x14ac:dyDescent="0.25">
      <c r="A268" s="60" t="s">
        <v>423</v>
      </c>
      <c r="B268" s="60"/>
      <c r="C268" s="63" t="s">
        <v>501</v>
      </c>
      <c r="D268" s="111">
        <v>4</v>
      </c>
    </row>
  </sheetData>
  <sheetProtection algorithmName="SHA-512" hashValue="ingbX29QJXlq8xqpNLUTuzR+Bw8VAn8bwAEwrggdU5H9IpxWkkdIBWk1bHyQKA5wycXua9f4OowWcoI7x6c8eA==" saltValue="aKJTEm0orCrIDTKsDI01Ig==" spinCount="100000" sheet="1" objects="1" scenarios="1" formatColumns="0" formatRows="0" insertColumns="0" insertRows="0" insertHyperlinks="0" deleteColumns="0" deleteRows="0" sort="0" pivotTables="0"/>
  <autoFilter ref="A9:D268" xr:uid="{00000000-0009-0000-0000-000002000000}"/>
  <mergeCells count="9">
    <mergeCell ref="A8:A9"/>
    <mergeCell ref="B8:B9"/>
    <mergeCell ref="C8:C9"/>
    <mergeCell ref="A1:D1"/>
    <mergeCell ref="B4:D4"/>
    <mergeCell ref="A5:A7"/>
    <mergeCell ref="C5:D5"/>
    <mergeCell ref="C6:D6"/>
    <mergeCell ref="C7:D7"/>
  </mergeCells>
  <hyperlinks>
    <hyperlink ref="A16" r:id="rId1" display="2.1.2.    Удельный    вес    численности    обучающихся    по    образовательным программам,       соответствующим       федеральным       государственным образовательным   стандартам   начального   общего,   основного   общего, среднего   общего   образования,   в   общей   численности   обучающихся   по образовательным    программам    начального    общего,    основного    общего, среднего общего образования." xr:uid="{00000000-0004-0000-0200-000000000000}"/>
    <hyperlink ref="A17" r:id="rId2" display="Ч  фгос   - численность обучающихся по образовательным программам начального общего, основного общего, среднего общего образования, соответствующим требованиям федеральных государственных образовательных стандартов начального общего, основного общего, среднего общего образования;" xr:uid="{00000000-0004-0000-0200-000001000000}"/>
    <hyperlink ref="A36" r:id="rId3" display="ЧРОВ - численность респондентов (родителей обучащихся# общеобразовательных организаций), выбравших при ответе на вопрос анкеты о наличии возможности выбора общеобразовательной организации при записи в нее своего ребенка вариант &quot;Это единственная школа в нашем населенном пункте&quot; (социологический опрос родителей обучающихся общеобразовательных организаций);" xr:uid="{00000000-0004-0000-0200-000002000000}"/>
    <hyperlink ref="A155" r:id="rId4" display="2.5.3.    Удельный    вес    численности    обучающихся    в    соответствии    с федеральным      государственным      образовательным      стандартом начального      общего      образования      обучающихся      с      ограниченными возможностями     здоровья     в     общей     численности     обучающихся     по адаптированным      образовательным      программам      начального      общего образования." xr:uid="{00000000-0004-0000-0200-000003000000}"/>
    <hyperlink ref="A156" r:id="rId5" xr:uid="{00000000-0004-0000-0200-000004000000}"/>
    <hyperlink ref="A158" r:id="rId6" display="2.5.4.    Удельный    вес    численности    обучающихся    в    соответствии    с федеральным      государственным      образовательным      стандартом образования  обучающихся  с  умственной  отсталостью  (интеллектуальными нарушениями)   в   общей   численности   обучающихся   по   адаптированным основным общеобразовательным программам для обучающихся с умственной отсталостью (интеллектуальными нарушениями)." xr:uid="{00000000-0004-0000-0200-000005000000}"/>
    <hyperlink ref="A159" r:id="rId7" xr:uid="{00000000-0004-0000-0200-000006000000}"/>
  </hyperlinks>
  <pageMargins left="0.7" right="0.7" top="0.75" bottom="0.75" header="0.511811023622047" footer="0.511811023622047"/>
  <pageSetup paperSize="9" orientation="portrait" horizontalDpi="300" verticalDpi="300"/>
  <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18"/>
  <sheetViews>
    <sheetView zoomScaleNormal="100" workbookViewId="0">
      <selection activeCell="H16" sqref="H16"/>
    </sheetView>
  </sheetViews>
  <sheetFormatPr defaultColWidth="9.33203125" defaultRowHeight="13.8" x14ac:dyDescent="0.25"/>
  <cols>
    <col min="1" max="1" width="119" style="29" customWidth="1"/>
    <col min="2" max="2" width="54.109375" style="31" customWidth="1"/>
    <col min="3" max="3" width="23.44140625" style="31" customWidth="1"/>
    <col min="4" max="4" width="18.6640625" style="31" customWidth="1"/>
    <col min="5" max="16384" width="9.33203125" style="29"/>
  </cols>
  <sheetData>
    <row r="1" spans="1:8" ht="30.75" customHeight="1" x14ac:dyDescent="0.25">
      <c r="A1" s="13" t="s">
        <v>21</v>
      </c>
      <c r="B1" s="13"/>
      <c r="C1" s="13"/>
      <c r="D1" s="13"/>
    </row>
    <row r="2" spans="1:8" ht="30.75" customHeight="1" x14ac:dyDescent="0.25">
      <c r="A2" s="4" t="s">
        <v>22</v>
      </c>
      <c r="B2" s="4"/>
      <c r="C2" s="4"/>
      <c r="D2" s="4"/>
    </row>
    <row r="3" spans="1:8" s="33" customFormat="1" ht="18" x14ac:dyDescent="0.25">
      <c r="A3" s="11" t="s">
        <v>23</v>
      </c>
      <c r="B3" s="11"/>
      <c r="C3" s="11"/>
      <c r="D3" s="11"/>
      <c r="E3" s="32"/>
      <c r="F3" s="32"/>
      <c r="G3" s="32"/>
      <c r="H3" s="32"/>
    </row>
    <row r="4" spans="1:8" s="33" customFormat="1" x14ac:dyDescent="0.25">
      <c r="B4" s="10"/>
      <c r="C4" s="10"/>
      <c r="D4" s="10"/>
    </row>
    <row r="5" spans="1:8" s="33" customFormat="1" x14ac:dyDescent="0.25">
      <c r="A5" s="151" t="s">
        <v>24</v>
      </c>
      <c r="B5" s="35" t="s">
        <v>25</v>
      </c>
      <c r="C5" s="8" t="s">
        <v>26</v>
      </c>
      <c r="D5" s="8"/>
      <c r="E5" s="36"/>
      <c r="F5" s="36"/>
      <c r="G5" s="36"/>
      <c r="H5" s="36"/>
    </row>
    <row r="6" spans="1:8" s="33" customFormat="1" ht="37.35" customHeight="1" x14ac:dyDescent="0.25">
      <c r="A6" s="151"/>
      <c r="B6" s="35" t="s">
        <v>27</v>
      </c>
      <c r="C6" s="7" t="s">
        <v>28</v>
      </c>
      <c r="D6" s="7"/>
      <c r="E6" s="36"/>
      <c r="F6" s="36"/>
      <c r="G6" s="36"/>
      <c r="H6" s="36"/>
    </row>
    <row r="7" spans="1:8" s="33" customFormat="1" ht="36.75" customHeight="1" x14ac:dyDescent="0.25">
      <c r="A7" s="151"/>
      <c r="B7" s="37" t="s">
        <v>29</v>
      </c>
      <c r="C7" s="8">
        <v>89140291195</v>
      </c>
      <c r="D7" s="8"/>
      <c r="E7" s="36"/>
      <c r="F7" s="36"/>
      <c r="G7" s="36"/>
      <c r="H7" s="36"/>
    </row>
    <row r="8" spans="1:8" ht="28.5" customHeight="1" x14ac:dyDescent="0.25">
      <c r="A8" s="118"/>
      <c r="B8" s="6" t="s">
        <v>30</v>
      </c>
      <c r="C8" s="6" t="s">
        <v>31</v>
      </c>
      <c r="D8" s="119" t="s">
        <v>32</v>
      </c>
    </row>
    <row r="9" spans="1:8" ht="41.4" x14ac:dyDescent="0.25">
      <c r="A9" s="120" t="s">
        <v>33</v>
      </c>
      <c r="B9" s="6"/>
      <c r="C9" s="6"/>
      <c r="D9" s="41" t="s">
        <v>34</v>
      </c>
    </row>
    <row r="10" spans="1:8" ht="18" customHeight="1" x14ac:dyDescent="0.25">
      <c r="A10" s="121" t="s">
        <v>506</v>
      </c>
      <c r="B10" s="44"/>
      <c r="C10" s="44"/>
      <c r="D10" s="122"/>
    </row>
    <row r="11" spans="1:8" ht="18" customHeight="1" x14ac:dyDescent="0.25">
      <c r="A11" s="121" t="s">
        <v>507</v>
      </c>
      <c r="B11" s="44"/>
      <c r="C11" s="44"/>
      <c r="D11" s="122"/>
    </row>
    <row r="12" spans="1:8" ht="21" customHeight="1" x14ac:dyDescent="0.25">
      <c r="A12" s="42" t="s">
        <v>508</v>
      </c>
      <c r="B12" s="46"/>
      <c r="C12" s="46"/>
      <c r="D12" s="123"/>
    </row>
    <row r="13" spans="1:8" x14ac:dyDescent="0.25">
      <c r="A13" s="47" t="s">
        <v>509</v>
      </c>
      <c r="B13" s="46" t="s">
        <v>510</v>
      </c>
      <c r="C13" s="46" t="s">
        <v>42</v>
      </c>
      <c r="D13" s="123">
        <f>D14/D15*100</f>
        <v>85.671015843429629</v>
      </c>
    </row>
    <row r="14" spans="1:8" ht="41.4" x14ac:dyDescent="0.25">
      <c r="A14" s="124" t="s">
        <v>511</v>
      </c>
      <c r="B14" s="52"/>
      <c r="C14" s="63" t="s">
        <v>44</v>
      </c>
      <c r="D14" s="53">
        <f>22+19+3+20+8+44+23+48+37+21+39+2+39+38+38+35+56+1+44+31+2+479+282+178+148+662-29+716-30+431+270</f>
        <v>3677</v>
      </c>
    </row>
    <row r="15" spans="1:8" ht="27.6" x14ac:dyDescent="0.25">
      <c r="A15" s="124" t="s">
        <v>512</v>
      </c>
      <c r="B15" s="52"/>
      <c r="C15" s="63" t="s">
        <v>44</v>
      </c>
      <c r="D15" s="53">
        <v>4292</v>
      </c>
    </row>
    <row r="16" spans="1:8" ht="55.2" x14ac:dyDescent="0.25">
      <c r="A16" s="47" t="s">
        <v>513</v>
      </c>
      <c r="B16" s="46"/>
      <c r="C16" s="46"/>
      <c r="D16" s="123"/>
    </row>
    <row r="17" spans="1:6" x14ac:dyDescent="0.25">
      <c r="A17" s="47" t="s">
        <v>514</v>
      </c>
      <c r="B17" s="46" t="s">
        <v>515</v>
      </c>
      <c r="C17" s="46" t="s">
        <v>42</v>
      </c>
      <c r="D17" s="123">
        <f>(D19/(D19+D21+D23+D25))*100</f>
        <v>23.180327868852459</v>
      </c>
    </row>
    <row r="18" spans="1:6" x14ac:dyDescent="0.25">
      <c r="A18" s="125" t="s">
        <v>516</v>
      </c>
      <c r="B18" s="46"/>
      <c r="C18" s="46"/>
      <c r="D18" s="123">
        <f>SUM(D19,D21,D23,D25,D28,D30,D33,D35)</f>
        <v>6292</v>
      </c>
    </row>
    <row r="19" spans="1:6" x14ac:dyDescent="0.25">
      <c r="A19" s="60" t="s">
        <v>517</v>
      </c>
      <c r="B19" s="52"/>
      <c r="C19" s="63" t="s">
        <v>44</v>
      </c>
      <c r="D19" s="53">
        <f>50+33+110+32+20+18+273+171</f>
        <v>707</v>
      </c>
      <c r="E19" s="126"/>
      <c r="F19" s="126"/>
    </row>
    <row r="20" spans="1:6" x14ac:dyDescent="0.25">
      <c r="A20" s="47" t="s">
        <v>518</v>
      </c>
      <c r="B20" s="46" t="s">
        <v>519</v>
      </c>
      <c r="C20" s="46" t="s">
        <v>42</v>
      </c>
      <c r="D20" s="123">
        <f>(D21/(D19+D21+D23+D25))*100</f>
        <v>19.573770491803277</v>
      </c>
    </row>
    <row r="21" spans="1:6" x14ac:dyDescent="0.25">
      <c r="A21" s="124" t="s">
        <v>517</v>
      </c>
      <c r="B21" s="63"/>
      <c r="C21" s="63" t="s">
        <v>44</v>
      </c>
      <c r="D21" s="56">
        <f>114+39+65+14+47+78+240</f>
        <v>597</v>
      </c>
    </row>
    <row r="22" spans="1:6" x14ac:dyDescent="0.25">
      <c r="A22" s="47" t="s">
        <v>520</v>
      </c>
      <c r="B22" s="46" t="s">
        <v>521</v>
      </c>
      <c r="C22" s="46" t="s">
        <v>42</v>
      </c>
      <c r="D22" s="123">
        <f>(D23/SUM(D19,D21,D23,D25))*100</f>
        <v>1.4098360655737705</v>
      </c>
    </row>
    <row r="23" spans="1:6" x14ac:dyDescent="0.25">
      <c r="A23" s="124" t="s">
        <v>517</v>
      </c>
      <c r="B23" s="63"/>
      <c r="C23" s="63" t="s">
        <v>44</v>
      </c>
      <c r="D23" s="56">
        <f>31+12</f>
        <v>43</v>
      </c>
    </row>
    <row r="24" spans="1:6" x14ac:dyDescent="0.25">
      <c r="A24" s="47" t="s">
        <v>522</v>
      </c>
      <c r="B24" s="46" t="s">
        <v>523</v>
      </c>
      <c r="C24" s="46" t="s">
        <v>42</v>
      </c>
      <c r="D24" s="123">
        <f>(D25/SUM(D19,D21,D23,D25))*100</f>
        <v>55.83606557377049</v>
      </c>
    </row>
    <row r="25" spans="1:6" x14ac:dyDescent="0.25">
      <c r="A25" s="124" t="s">
        <v>517</v>
      </c>
      <c r="B25" s="63"/>
      <c r="C25" s="63" t="s">
        <v>44</v>
      </c>
      <c r="D25" s="56">
        <f>34+136+131+316+134+149+55+371+377</f>
        <v>1703</v>
      </c>
    </row>
    <row r="26" spans="1:6" x14ac:dyDescent="0.25">
      <c r="A26" s="42" t="s">
        <v>524</v>
      </c>
      <c r="B26" s="46"/>
      <c r="C26" s="48"/>
      <c r="D26" s="123"/>
    </row>
    <row r="27" spans="1:6" x14ac:dyDescent="0.25">
      <c r="A27" s="47" t="s">
        <v>525</v>
      </c>
      <c r="B27" s="46" t="s">
        <v>526</v>
      </c>
      <c r="C27" s="46" t="s">
        <v>42</v>
      </c>
      <c r="D27" s="123">
        <f>(D28/(D28+D30))*100</f>
        <v>64.886285320468644</v>
      </c>
    </row>
    <row r="28" spans="1:6" x14ac:dyDescent="0.25">
      <c r="A28" s="124" t="s">
        <v>517</v>
      </c>
      <c r="B28" s="63"/>
      <c r="C28" s="63"/>
      <c r="D28" s="56">
        <f>128+28+46+173+137+147+149+175+35+53+46+350+416</f>
        <v>1883</v>
      </c>
    </row>
    <row r="29" spans="1:6" ht="27.6" x14ac:dyDescent="0.25">
      <c r="A29" s="47" t="s">
        <v>527</v>
      </c>
      <c r="B29" s="46" t="s">
        <v>528</v>
      </c>
      <c r="C29" s="46" t="s">
        <v>42</v>
      </c>
      <c r="D29" s="123">
        <f>(D30/SUM(D28,D30)*100)</f>
        <v>35.113714679531363</v>
      </c>
    </row>
    <row r="30" spans="1:6" x14ac:dyDescent="0.25">
      <c r="A30" s="124" t="s">
        <v>517</v>
      </c>
      <c r="B30" s="63"/>
      <c r="C30" s="63" t="s">
        <v>44</v>
      </c>
      <c r="D30" s="56">
        <f>189+23+30+114+12+87+36+40+59+54+105+270</f>
        <v>1019</v>
      </c>
    </row>
    <row r="31" spans="1:6" x14ac:dyDescent="0.25">
      <c r="A31" s="42" t="s">
        <v>529</v>
      </c>
      <c r="B31" s="46"/>
      <c r="C31" s="48"/>
      <c r="D31" s="123"/>
    </row>
    <row r="32" spans="1:6" x14ac:dyDescent="0.25">
      <c r="A32" s="47" t="s">
        <v>530</v>
      </c>
      <c r="B32" s="46" t="s">
        <v>531</v>
      </c>
      <c r="C32" s="46" t="s">
        <v>42</v>
      </c>
      <c r="D32" s="123">
        <f>(D33/(D33+D35)*100)</f>
        <v>0</v>
      </c>
    </row>
    <row r="33" spans="1:4" x14ac:dyDescent="0.25">
      <c r="A33" s="124" t="s">
        <v>517</v>
      </c>
      <c r="B33" s="63"/>
      <c r="C33" s="63" t="s">
        <v>44</v>
      </c>
      <c r="D33" s="56">
        <v>0</v>
      </c>
    </row>
    <row r="34" spans="1:4" ht="27.6" x14ac:dyDescent="0.25">
      <c r="A34" s="47" t="s">
        <v>532</v>
      </c>
      <c r="B34" s="46" t="s">
        <v>533</v>
      </c>
      <c r="C34" s="46" t="s">
        <v>42</v>
      </c>
      <c r="D34" s="123">
        <f>(D35/(D33+D35)*100)</f>
        <v>100</v>
      </c>
    </row>
    <row r="35" spans="1:4" x14ac:dyDescent="0.25">
      <c r="A35" s="50" t="s">
        <v>517</v>
      </c>
      <c r="B35" s="63"/>
      <c r="C35" s="63" t="s">
        <v>44</v>
      </c>
      <c r="D35" s="56">
        <f>340</f>
        <v>340</v>
      </c>
    </row>
    <row r="36" spans="1:4" ht="42.6" x14ac:dyDescent="0.25">
      <c r="A36" s="47" t="s">
        <v>534</v>
      </c>
      <c r="B36" s="127" t="s">
        <v>535</v>
      </c>
      <c r="C36" s="46" t="s">
        <v>42</v>
      </c>
      <c r="D36" s="123">
        <f>((D37+D57)/(D58+D78))*100</f>
        <v>4.1293766682367723</v>
      </c>
    </row>
    <row r="37" spans="1:4" ht="27.6" x14ac:dyDescent="0.25">
      <c r="A37" s="64" t="s">
        <v>536</v>
      </c>
      <c r="B37" s="75"/>
      <c r="C37" s="46" t="s">
        <v>44</v>
      </c>
      <c r="D37" s="123">
        <f>SUM(D40,D42,D44,D46,D49,D51,D54,D56)</f>
        <v>263</v>
      </c>
    </row>
    <row r="38" spans="1:4" x14ac:dyDescent="0.25">
      <c r="A38" s="42" t="s">
        <v>537</v>
      </c>
      <c r="B38" s="46"/>
      <c r="C38" s="46"/>
      <c r="D38" s="123"/>
    </row>
    <row r="39" spans="1:4" x14ac:dyDescent="0.25">
      <c r="A39" s="47" t="s">
        <v>514</v>
      </c>
      <c r="B39" s="46"/>
      <c r="C39" s="46"/>
      <c r="D39" s="123"/>
    </row>
    <row r="40" spans="1:4" ht="41.4" x14ac:dyDescent="0.25">
      <c r="A40" s="50" t="s">
        <v>538</v>
      </c>
      <c r="B40" s="116"/>
      <c r="C40" s="63" t="s">
        <v>44</v>
      </c>
      <c r="D40" s="92">
        <v>0</v>
      </c>
    </row>
    <row r="41" spans="1:4" x14ac:dyDescent="0.25">
      <c r="A41" s="47" t="s">
        <v>518</v>
      </c>
      <c r="B41" s="46"/>
      <c r="C41" s="46"/>
      <c r="D41" s="123"/>
    </row>
    <row r="42" spans="1:4" ht="41.4" x14ac:dyDescent="0.25">
      <c r="A42" s="50" t="s">
        <v>539</v>
      </c>
      <c r="B42" s="63"/>
      <c r="C42" s="63" t="s">
        <v>44</v>
      </c>
      <c r="D42" s="56">
        <v>39</v>
      </c>
    </row>
    <row r="43" spans="1:4" x14ac:dyDescent="0.25">
      <c r="A43" s="47" t="s">
        <v>520</v>
      </c>
      <c r="B43" s="46"/>
      <c r="C43" s="46"/>
      <c r="D43" s="123"/>
    </row>
    <row r="44" spans="1:4" ht="41.4" x14ac:dyDescent="0.25">
      <c r="A44" s="50" t="s">
        <v>540</v>
      </c>
      <c r="B44" s="63"/>
      <c r="C44" s="63" t="s">
        <v>44</v>
      </c>
      <c r="D44" s="56">
        <v>0</v>
      </c>
    </row>
    <row r="45" spans="1:4" x14ac:dyDescent="0.25">
      <c r="A45" s="47" t="s">
        <v>522</v>
      </c>
      <c r="B45" s="46"/>
      <c r="C45" s="46"/>
      <c r="D45" s="123"/>
    </row>
    <row r="46" spans="1:4" ht="46.5" customHeight="1" x14ac:dyDescent="0.25">
      <c r="A46" s="50" t="s">
        <v>541</v>
      </c>
      <c r="B46" s="63"/>
      <c r="C46" s="63" t="s">
        <v>44</v>
      </c>
      <c r="D46" s="56">
        <f>34+61+18</f>
        <v>113</v>
      </c>
    </row>
    <row r="47" spans="1:4" x14ac:dyDescent="0.25">
      <c r="A47" s="42" t="s">
        <v>524</v>
      </c>
      <c r="B47" s="46"/>
      <c r="C47" s="46"/>
      <c r="D47" s="123"/>
    </row>
    <row r="48" spans="1:4" x14ac:dyDescent="0.25">
      <c r="A48" s="47" t="s">
        <v>525</v>
      </c>
      <c r="B48" s="46"/>
      <c r="C48" s="46"/>
      <c r="D48" s="123"/>
    </row>
    <row r="49" spans="1:4" ht="41.4" x14ac:dyDescent="0.25">
      <c r="A49" s="50" t="s">
        <v>542</v>
      </c>
      <c r="B49" s="63"/>
      <c r="C49" s="63" t="s">
        <v>44</v>
      </c>
      <c r="D49" s="56">
        <f>46</f>
        <v>46</v>
      </c>
    </row>
    <row r="50" spans="1:4" x14ac:dyDescent="0.25">
      <c r="A50" s="47" t="s">
        <v>527</v>
      </c>
      <c r="B50" s="46"/>
      <c r="C50" s="46"/>
      <c r="D50" s="123"/>
    </row>
    <row r="51" spans="1:4" ht="41.4" x14ac:dyDescent="0.25">
      <c r="A51" s="50" t="s">
        <v>543</v>
      </c>
      <c r="B51" s="63"/>
      <c r="C51" s="63" t="s">
        <v>44</v>
      </c>
      <c r="D51" s="56">
        <f>23+30+12</f>
        <v>65</v>
      </c>
    </row>
    <row r="52" spans="1:4" x14ac:dyDescent="0.25">
      <c r="A52" s="42" t="s">
        <v>529</v>
      </c>
      <c r="B52" s="46"/>
      <c r="C52" s="46"/>
      <c r="D52" s="123"/>
    </row>
    <row r="53" spans="1:4" x14ac:dyDescent="0.25">
      <c r="A53" s="47" t="s">
        <v>530</v>
      </c>
      <c r="B53" s="46"/>
      <c r="C53" s="46"/>
      <c r="D53" s="123"/>
    </row>
    <row r="54" spans="1:4" ht="41.4" x14ac:dyDescent="0.25">
      <c r="A54" s="50" t="s">
        <v>544</v>
      </c>
      <c r="B54" s="63"/>
      <c r="C54" s="63" t="s">
        <v>44</v>
      </c>
      <c r="D54" s="56">
        <v>0</v>
      </c>
    </row>
    <row r="55" spans="1:4" x14ac:dyDescent="0.25">
      <c r="A55" s="47" t="s">
        <v>532</v>
      </c>
      <c r="B55" s="46"/>
      <c r="C55" s="46"/>
      <c r="D55" s="123"/>
    </row>
    <row r="56" spans="1:4" ht="41.4" x14ac:dyDescent="0.25">
      <c r="A56" s="50" t="s">
        <v>545</v>
      </c>
      <c r="B56" s="63"/>
      <c r="C56" s="63" t="s">
        <v>44</v>
      </c>
      <c r="D56" s="56">
        <v>0</v>
      </c>
    </row>
    <row r="57" spans="1:4" ht="27.6" x14ac:dyDescent="0.25">
      <c r="A57" s="50" t="s">
        <v>546</v>
      </c>
      <c r="B57" s="63"/>
      <c r="C57" s="63" t="s">
        <v>44</v>
      </c>
      <c r="D57" s="56">
        <v>0</v>
      </c>
    </row>
    <row r="58" spans="1:4" ht="27.6" x14ac:dyDescent="0.25">
      <c r="A58" s="64" t="s">
        <v>547</v>
      </c>
      <c r="B58" s="46"/>
      <c r="C58" s="46" t="s">
        <v>44</v>
      </c>
      <c r="D58" s="123">
        <f>SUM(D61,D63,D65,D67,D70,D72,D75,D77)</f>
        <v>6029</v>
      </c>
    </row>
    <row r="59" spans="1:4" x14ac:dyDescent="0.25">
      <c r="A59" s="42" t="s">
        <v>537</v>
      </c>
      <c r="B59" s="46"/>
      <c r="C59" s="46"/>
      <c r="D59" s="123"/>
    </row>
    <row r="60" spans="1:4" x14ac:dyDescent="0.25">
      <c r="A60" s="47" t="s">
        <v>514</v>
      </c>
      <c r="B60" s="46"/>
      <c r="C60" s="46"/>
      <c r="D60" s="123"/>
    </row>
    <row r="61" spans="1:4" ht="41.4" x14ac:dyDescent="0.25">
      <c r="A61" s="50" t="s">
        <v>548</v>
      </c>
      <c r="B61" s="63"/>
      <c r="C61" s="63" t="s">
        <v>44</v>
      </c>
      <c r="D61" s="56">
        <f>50+33+110+32+20+18+273+171</f>
        <v>707</v>
      </c>
    </row>
    <row r="62" spans="1:4" x14ac:dyDescent="0.25">
      <c r="A62" s="47" t="s">
        <v>518</v>
      </c>
      <c r="B62" s="46"/>
      <c r="C62" s="46"/>
      <c r="D62" s="123"/>
    </row>
    <row r="63" spans="1:4" ht="41.4" x14ac:dyDescent="0.25">
      <c r="A63" s="50" t="s">
        <v>549</v>
      </c>
      <c r="B63" s="63"/>
      <c r="C63" s="63" t="s">
        <v>44</v>
      </c>
      <c r="D63" s="56">
        <f>114+65+14+47+78+240</f>
        <v>558</v>
      </c>
    </row>
    <row r="64" spans="1:4" x14ac:dyDescent="0.25">
      <c r="A64" s="47" t="s">
        <v>520</v>
      </c>
      <c r="B64" s="46"/>
      <c r="C64" s="46"/>
      <c r="D64" s="123"/>
    </row>
    <row r="65" spans="1:4" ht="41.4" x14ac:dyDescent="0.25">
      <c r="A65" s="50" t="s">
        <v>550</v>
      </c>
      <c r="B65" s="63"/>
      <c r="C65" s="63" t="s">
        <v>44</v>
      </c>
      <c r="D65" s="56">
        <f>31+12</f>
        <v>43</v>
      </c>
    </row>
    <row r="66" spans="1:4" x14ac:dyDescent="0.25">
      <c r="A66" s="47" t="s">
        <v>522</v>
      </c>
      <c r="B66" s="46"/>
      <c r="C66" s="46"/>
      <c r="D66" s="123"/>
    </row>
    <row r="67" spans="1:4" ht="41.4" x14ac:dyDescent="0.25">
      <c r="A67" s="50" t="s">
        <v>551</v>
      </c>
      <c r="B67" s="63"/>
      <c r="C67" s="63" t="s">
        <v>44</v>
      </c>
      <c r="D67" s="56">
        <f>75+113+316+134+149+55+371+377</f>
        <v>1590</v>
      </c>
    </row>
    <row r="68" spans="1:4" x14ac:dyDescent="0.25">
      <c r="A68" s="42" t="s">
        <v>524</v>
      </c>
      <c r="B68" s="46"/>
      <c r="C68" s="46"/>
      <c r="D68" s="123"/>
    </row>
    <row r="69" spans="1:4" x14ac:dyDescent="0.25">
      <c r="A69" s="47" t="s">
        <v>525</v>
      </c>
      <c r="B69" s="46"/>
      <c r="C69" s="46"/>
      <c r="D69" s="123"/>
    </row>
    <row r="70" spans="1:4" ht="41.4" x14ac:dyDescent="0.25">
      <c r="A70" s="50" t="s">
        <v>552</v>
      </c>
      <c r="B70" s="63"/>
      <c r="C70" s="63" t="s">
        <v>44</v>
      </c>
      <c r="D70" s="56">
        <f>128+28+173+137+147+149+175+35+53+46+350+416</f>
        <v>1837</v>
      </c>
    </row>
    <row r="71" spans="1:4" x14ac:dyDescent="0.25">
      <c r="A71" s="47" t="s">
        <v>527</v>
      </c>
      <c r="B71" s="46"/>
      <c r="C71" s="46"/>
      <c r="D71" s="123"/>
    </row>
    <row r="72" spans="1:4" ht="41.4" x14ac:dyDescent="0.25">
      <c r="A72" s="50" t="s">
        <v>553</v>
      </c>
      <c r="B72" s="63"/>
      <c r="C72" s="63" t="s">
        <v>44</v>
      </c>
      <c r="D72" s="56">
        <f>189+114+87+36+40+59+54+105+270</f>
        <v>954</v>
      </c>
    </row>
    <row r="73" spans="1:4" x14ac:dyDescent="0.25">
      <c r="A73" s="42" t="s">
        <v>529</v>
      </c>
      <c r="B73" s="46"/>
      <c r="C73" s="46"/>
      <c r="D73" s="123"/>
    </row>
    <row r="74" spans="1:4" x14ac:dyDescent="0.25">
      <c r="A74" s="47" t="s">
        <v>530</v>
      </c>
      <c r="B74" s="46"/>
      <c r="C74" s="46"/>
      <c r="D74" s="123"/>
    </row>
    <row r="75" spans="1:4" ht="41.4" x14ac:dyDescent="0.25">
      <c r="A75" s="50" t="s">
        <v>554</v>
      </c>
      <c r="B75" s="63"/>
      <c r="C75" s="63" t="s">
        <v>44</v>
      </c>
      <c r="D75" s="56">
        <v>0</v>
      </c>
    </row>
    <row r="76" spans="1:4" x14ac:dyDescent="0.25">
      <c r="A76" s="47" t="s">
        <v>532</v>
      </c>
      <c r="B76" s="46"/>
      <c r="C76" s="46"/>
      <c r="D76" s="123"/>
    </row>
    <row r="77" spans="1:4" ht="41.4" x14ac:dyDescent="0.25">
      <c r="A77" s="50" t="s">
        <v>555</v>
      </c>
      <c r="B77" s="63"/>
      <c r="C77" s="63" t="s">
        <v>44</v>
      </c>
      <c r="D77" s="56">
        <v>340</v>
      </c>
    </row>
    <row r="78" spans="1:4" ht="27.6" x14ac:dyDescent="0.25">
      <c r="A78" s="50" t="s">
        <v>556</v>
      </c>
      <c r="B78" s="63"/>
      <c r="C78" s="63" t="s">
        <v>44</v>
      </c>
      <c r="D78" s="56">
        <v>340</v>
      </c>
    </row>
    <row r="79" spans="1:4" ht="33.75" customHeight="1" x14ac:dyDescent="0.25">
      <c r="A79" s="42" t="s">
        <v>557</v>
      </c>
      <c r="B79" s="46"/>
      <c r="C79" s="46"/>
      <c r="D79" s="123"/>
    </row>
    <row r="80" spans="1:4" ht="41.4" x14ac:dyDescent="0.25">
      <c r="A80" s="47" t="s">
        <v>558</v>
      </c>
      <c r="B80" s="127" t="s">
        <v>559</v>
      </c>
      <c r="C80" s="46" t="s">
        <v>42</v>
      </c>
      <c r="D80" s="123">
        <f>(SUM(D82,D84,D86,D88,D91,D93,D96,D98)/D18)*100</f>
        <v>2.3045136681500318</v>
      </c>
    </row>
    <row r="81" spans="1:4" ht="18" customHeight="1" x14ac:dyDescent="0.25">
      <c r="A81" s="47" t="s">
        <v>514</v>
      </c>
      <c r="B81" s="46" t="s">
        <v>560</v>
      </c>
      <c r="C81" s="46" t="s">
        <v>42</v>
      </c>
      <c r="D81" s="123">
        <f>(D82/D19)*100</f>
        <v>1.4144271570014144</v>
      </c>
    </row>
    <row r="82" spans="1:4" ht="30.75" customHeight="1" x14ac:dyDescent="0.25">
      <c r="A82" s="128" t="s">
        <v>561</v>
      </c>
      <c r="B82" s="63"/>
      <c r="C82" s="63" t="s">
        <v>44</v>
      </c>
      <c r="D82" s="56">
        <f>2+1+5+2</f>
        <v>10</v>
      </c>
    </row>
    <row r="83" spans="1:4" ht="18" customHeight="1" x14ac:dyDescent="0.25">
      <c r="A83" s="47" t="s">
        <v>518</v>
      </c>
      <c r="B83" s="46" t="s">
        <v>562</v>
      </c>
      <c r="C83" s="46" t="s">
        <v>42</v>
      </c>
      <c r="D83" s="123">
        <f>(D84/D21)*100</f>
        <v>2.8475711892797317</v>
      </c>
    </row>
    <row r="84" spans="1:4" ht="30" customHeight="1" x14ac:dyDescent="0.25">
      <c r="A84" s="128" t="s">
        <v>561</v>
      </c>
      <c r="B84" s="63"/>
      <c r="C84" s="63" t="s">
        <v>44</v>
      </c>
      <c r="D84" s="56">
        <f>5+1+4+6+1</f>
        <v>17</v>
      </c>
    </row>
    <row r="85" spans="1:4" ht="18" customHeight="1" x14ac:dyDescent="0.25">
      <c r="A85" s="47" t="s">
        <v>520</v>
      </c>
      <c r="B85" s="46" t="s">
        <v>563</v>
      </c>
      <c r="C85" s="46" t="s">
        <v>42</v>
      </c>
      <c r="D85" s="123">
        <f>(D86/D25)*100</f>
        <v>0</v>
      </c>
    </row>
    <row r="86" spans="1:4" ht="28.5" customHeight="1" x14ac:dyDescent="0.25">
      <c r="A86" s="91" t="s">
        <v>561</v>
      </c>
      <c r="B86" s="116"/>
      <c r="C86" s="63" t="s">
        <v>44</v>
      </c>
      <c r="D86" s="56">
        <v>0</v>
      </c>
    </row>
    <row r="87" spans="1:4" ht="18" customHeight="1" x14ac:dyDescent="0.25">
      <c r="A87" s="47" t="s">
        <v>522</v>
      </c>
      <c r="B87" s="46" t="s">
        <v>563</v>
      </c>
      <c r="C87" s="46" t="s">
        <v>42</v>
      </c>
      <c r="D87" s="123">
        <f>(D88/D25)*100</f>
        <v>2.5836758661186141</v>
      </c>
    </row>
    <row r="88" spans="1:4" ht="29.25" customHeight="1" x14ac:dyDescent="0.25">
      <c r="A88" s="91" t="s">
        <v>561</v>
      </c>
      <c r="B88" s="116"/>
      <c r="C88" s="63" t="s">
        <v>44</v>
      </c>
      <c r="D88" s="56">
        <f>10+3+12+1+13+5</f>
        <v>44</v>
      </c>
    </row>
    <row r="89" spans="1:4" ht="18" customHeight="1" x14ac:dyDescent="0.25">
      <c r="A89" s="42" t="s">
        <v>524</v>
      </c>
      <c r="B89" s="46"/>
      <c r="C89" s="48"/>
      <c r="D89" s="129"/>
    </row>
    <row r="90" spans="1:4" x14ac:dyDescent="0.25">
      <c r="A90" s="47" t="s">
        <v>525</v>
      </c>
      <c r="B90" s="46" t="s">
        <v>564</v>
      </c>
      <c r="C90" s="46" t="s">
        <v>42</v>
      </c>
      <c r="D90" s="123">
        <f>(D91/D28)*100</f>
        <v>2.8146574614976103</v>
      </c>
    </row>
    <row r="91" spans="1:4" ht="27.75" customHeight="1" x14ac:dyDescent="0.25">
      <c r="A91" s="91" t="s">
        <v>561</v>
      </c>
      <c r="B91" s="116"/>
      <c r="C91" s="63" t="s">
        <v>44</v>
      </c>
      <c r="D91" s="56">
        <f>11+1+11+5+7+2+5+1+8+2</f>
        <v>53</v>
      </c>
    </row>
    <row r="92" spans="1:4" ht="27.6" x14ac:dyDescent="0.25">
      <c r="A92" s="47" t="s">
        <v>527</v>
      </c>
      <c r="B92" s="46" t="s">
        <v>565</v>
      </c>
      <c r="C92" s="46" t="s">
        <v>42</v>
      </c>
      <c r="D92" s="123">
        <f>(D93/D30)*100</f>
        <v>2.0608439646712462</v>
      </c>
    </row>
    <row r="93" spans="1:4" ht="27.75" customHeight="1" x14ac:dyDescent="0.25">
      <c r="A93" s="91" t="s">
        <v>561</v>
      </c>
      <c r="B93" s="116"/>
      <c r="C93" s="63" t="s">
        <v>44</v>
      </c>
      <c r="D93" s="56">
        <f>11+1+5+3+1</f>
        <v>21</v>
      </c>
    </row>
    <row r="94" spans="1:4" ht="18" customHeight="1" x14ac:dyDescent="0.25">
      <c r="A94" s="42" t="s">
        <v>529</v>
      </c>
      <c r="B94" s="46"/>
      <c r="C94" s="48"/>
      <c r="D94" s="129"/>
    </row>
    <row r="95" spans="1:4" ht="18" customHeight="1" x14ac:dyDescent="0.25">
      <c r="A95" s="47" t="s">
        <v>530</v>
      </c>
      <c r="B95" s="46" t="s">
        <v>566</v>
      </c>
      <c r="C95" s="46" t="s">
        <v>42</v>
      </c>
      <c r="D95" s="123" t="e">
        <f>(D96/D33)*100</f>
        <v>#DIV/0!</v>
      </c>
    </row>
    <row r="96" spans="1:4" ht="31.5" customHeight="1" x14ac:dyDescent="0.25">
      <c r="A96" s="91" t="s">
        <v>561</v>
      </c>
      <c r="B96" s="63"/>
      <c r="C96" s="63" t="s">
        <v>44</v>
      </c>
      <c r="D96" s="56">
        <v>0</v>
      </c>
    </row>
    <row r="97" spans="1:4" ht="27.6" x14ac:dyDescent="0.25">
      <c r="A97" s="47" t="s">
        <v>532</v>
      </c>
      <c r="B97" s="46" t="s">
        <v>567</v>
      </c>
      <c r="C97" s="46" t="s">
        <v>42</v>
      </c>
      <c r="D97" s="123">
        <f>(D98/D35)*100</f>
        <v>0</v>
      </c>
    </row>
    <row r="98" spans="1:4" ht="30" customHeight="1" x14ac:dyDescent="0.25">
      <c r="A98" s="91" t="s">
        <v>561</v>
      </c>
      <c r="B98" s="63"/>
      <c r="C98" s="63" t="s">
        <v>44</v>
      </c>
      <c r="D98" s="56">
        <v>0</v>
      </c>
    </row>
    <row r="99" spans="1:4" ht="50.25" customHeight="1" x14ac:dyDescent="0.25">
      <c r="A99" s="47" t="s">
        <v>568</v>
      </c>
      <c r="B99" s="127" t="s">
        <v>569</v>
      </c>
      <c r="C99" s="46" t="s">
        <v>42</v>
      </c>
      <c r="D99" s="123">
        <f>(D100/D101)*100</f>
        <v>1.9853141147674735</v>
      </c>
    </row>
    <row r="100" spans="1:4" ht="50.25" customHeight="1" x14ac:dyDescent="0.25">
      <c r="A100" s="57" t="s">
        <v>570</v>
      </c>
      <c r="B100" s="130"/>
      <c r="C100" s="58" t="s">
        <v>44</v>
      </c>
      <c r="D100" s="56">
        <f>11+1+11+5+7+2+3+12+1+1+1+13+5</f>
        <v>73</v>
      </c>
    </row>
    <row r="101" spans="1:4" ht="27.6" x14ac:dyDescent="0.25">
      <c r="A101" s="57" t="s">
        <v>571</v>
      </c>
      <c r="B101" s="130"/>
      <c r="C101" s="58" t="s">
        <v>44</v>
      </c>
      <c r="D101" s="56">
        <v>3677</v>
      </c>
    </row>
    <row r="102" spans="1:4" ht="41.4" x14ac:dyDescent="0.25">
      <c r="A102" s="47" t="s">
        <v>572</v>
      </c>
      <c r="B102" s="46" t="s">
        <v>573</v>
      </c>
      <c r="C102" s="46" t="s">
        <v>42</v>
      </c>
      <c r="D102" s="123">
        <f>(SUM(D104,D106,D108,D110,D113,D115,D118,D120)/D18)*100</f>
        <v>0.22250476795931343</v>
      </c>
    </row>
    <row r="103" spans="1:4" x14ac:dyDescent="0.25">
      <c r="A103" s="47" t="s">
        <v>514</v>
      </c>
      <c r="B103" s="46" t="s">
        <v>574</v>
      </c>
      <c r="C103" s="46" t="s">
        <v>42</v>
      </c>
      <c r="D103" s="123">
        <f>(D104/D19)*100</f>
        <v>0</v>
      </c>
    </row>
    <row r="104" spans="1:4" ht="27.6" x14ac:dyDescent="0.25">
      <c r="A104" s="131" t="s">
        <v>575</v>
      </c>
      <c r="B104" s="58"/>
      <c r="C104" s="58" t="s">
        <v>44</v>
      </c>
      <c r="D104" s="56">
        <v>0</v>
      </c>
    </row>
    <row r="105" spans="1:4" x14ac:dyDescent="0.25">
      <c r="A105" s="47" t="s">
        <v>518</v>
      </c>
      <c r="B105" s="46" t="s">
        <v>576</v>
      </c>
      <c r="C105" s="46" t="s">
        <v>42</v>
      </c>
      <c r="D105" s="123">
        <f>(D106/D21)*100</f>
        <v>0.33500837520938026</v>
      </c>
    </row>
    <row r="106" spans="1:4" ht="27.6" x14ac:dyDescent="0.25">
      <c r="A106" s="131" t="s">
        <v>575</v>
      </c>
      <c r="B106" s="58"/>
      <c r="C106" s="58" t="s">
        <v>44</v>
      </c>
      <c r="D106" s="56">
        <f>1+1</f>
        <v>2</v>
      </c>
    </row>
    <row r="107" spans="1:4" x14ac:dyDescent="0.25">
      <c r="A107" s="47" t="s">
        <v>520</v>
      </c>
      <c r="B107" s="46" t="s">
        <v>577</v>
      </c>
      <c r="C107" s="46" t="s">
        <v>42</v>
      </c>
      <c r="D107" s="123">
        <f>(D108/D23)*100</f>
        <v>0</v>
      </c>
    </row>
    <row r="108" spans="1:4" ht="27.6" x14ac:dyDescent="0.25">
      <c r="A108" s="131" t="s">
        <v>575</v>
      </c>
      <c r="C108" s="58" t="s">
        <v>44</v>
      </c>
      <c r="D108" s="56">
        <v>0</v>
      </c>
    </row>
    <row r="109" spans="1:4" x14ac:dyDescent="0.25">
      <c r="A109" s="47" t="s">
        <v>522</v>
      </c>
      <c r="B109" s="46" t="s">
        <v>578</v>
      </c>
      <c r="C109" s="46" t="s">
        <v>42</v>
      </c>
      <c r="D109" s="123">
        <f>(D110/D25)*100</f>
        <v>0.17615971814445097</v>
      </c>
    </row>
    <row r="110" spans="1:4" ht="27.6" x14ac:dyDescent="0.25">
      <c r="A110" s="131" t="s">
        <v>575</v>
      </c>
      <c r="C110" s="58" t="s">
        <v>44</v>
      </c>
      <c r="D110" s="56">
        <f>1+2</f>
        <v>3</v>
      </c>
    </row>
    <row r="111" spans="1:4" x14ac:dyDescent="0.25">
      <c r="A111" s="47" t="s">
        <v>524</v>
      </c>
      <c r="B111" s="46"/>
      <c r="C111" s="48"/>
      <c r="D111" s="129"/>
    </row>
    <row r="112" spans="1:4" ht="27.6" x14ac:dyDescent="0.25">
      <c r="A112" s="47" t="s">
        <v>525</v>
      </c>
      <c r="B112" s="46" t="s">
        <v>579</v>
      </c>
      <c r="C112" s="46" t="s">
        <v>42</v>
      </c>
      <c r="D112" s="123">
        <f>(D113/D28)*100</f>
        <v>0.31864046733935208</v>
      </c>
    </row>
    <row r="113" spans="1:4" ht="18" customHeight="1" x14ac:dyDescent="0.25">
      <c r="A113" s="131" t="s">
        <v>575</v>
      </c>
      <c r="B113" s="58"/>
      <c r="C113" s="58" t="s">
        <v>44</v>
      </c>
      <c r="D113" s="56">
        <f>1+1+1+1+1+1</f>
        <v>6</v>
      </c>
    </row>
    <row r="114" spans="1:4" ht="27.6" x14ac:dyDescent="0.25">
      <c r="A114" s="47" t="s">
        <v>527</v>
      </c>
      <c r="B114" s="46" t="s">
        <v>580</v>
      </c>
      <c r="C114" s="46" t="s">
        <v>42</v>
      </c>
      <c r="D114" s="123">
        <f>(D115/D30)*100</f>
        <v>0.29440628066732089</v>
      </c>
    </row>
    <row r="115" spans="1:4" ht="18" customHeight="1" x14ac:dyDescent="0.25">
      <c r="A115" s="131" t="s">
        <v>575</v>
      </c>
      <c r="B115" s="58"/>
      <c r="C115" s="58" t="s">
        <v>44</v>
      </c>
      <c r="D115" s="56">
        <f>1+1+1</f>
        <v>3</v>
      </c>
    </row>
    <row r="116" spans="1:4" ht="18" customHeight="1" x14ac:dyDescent="0.25">
      <c r="A116" s="47" t="s">
        <v>529</v>
      </c>
      <c r="B116" s="46"/>
      <c r="C116" s="48"/>
      <c r="D116" s="129"/>
    </row>
    <row r="117" spans="1:4" ht="18" customHeight="1" x14ac:dyDescent="0.25">
      <c r="A117" s="47" t="s">
        <v>530</v>
      </c>
      <c r="B117" s="46" t="s">
        <v>581</v>
      </c>
      <c r="C117" s="46" t="s">
        <v>42</v>
      </c>
      <c r="D117" s="123" t="e">
        <f>(D118/D33)*100</f>
        <v>#DIV/0!</v>
      </c>
    </row>
    <row r="118" spans="1:4" ht="27.6" x14ac:dyDescent="0.25">
      <c r="A118" s="131" t="s">
        <v>575</v>
      </c>
      <c r="C118" s="58" t="s">
        <v>44</v>
      </c>
      <c r="D118" s="56">
        <v>0</v>
      </c>
    </row>
    <row r="119" spans="1:4" ht="27.6" x14ac:dyDescent="0.25">
      <c r="A119" s="47" t="s">
        <v>532</v>
      </c>
      <c r="B119" s="46" t="s">
        <v>582</v>
      </c>
      <c r="C119" s="46" t="s">
        <v>42</v>
      </c>
      <c r="D119" s="123">
        <f>(D120/D35)*100</f>
        <v>0</v>
      </c>
    </row>
    <row r="120" spans="1:4" ht="27.6" x14ac:dyDescent="0.25">
      <c r="A120" s="131" t="s">
        <v>575</v>
      </c>
      <c r="C120" s="58" t="s">
        <v>44</v>
      </c>
      <c r="D120" s="56">
        <v>0</v>
      </c>
    </row>
    <row r="121" spans="1:4" ht="46.5" customHeight="1" x14ac:dyDescent="0.25">
      <c r="A121" s="47" t="s">
        <v>583</v>
      </c>
      <c r="B121" s="46" t="s">
        <v>584</v>
      </c>
      <c r="C121" s="46" t="s">
        <v>42</v>
      </c>
      <c r="D121" s="123">
        <f>(D122/D123)*100</f>
        <v>0</v>
      </c>
    </row>
    <row r="122" spans="1:4" ht="33" customHeight="1" x14ac:dyDescent="0.25">
      <c r="A122" s="50" t="s">
        <v>585</v>
      </c>
      <c r="B122" s="63"/>
      <c r="C122" s="63" t="s">
        <v>44</v>
      </c>
      <c r="D122" s="56">
        <v>0</v>
      </c>
    </row>
    <row r="123" spans="1:4" ht="27.6" x14ac:dyDescent="0.25">
      <c r="A123" s="57" t="s">
        <v>586</v>
      </c>
      <c r="B123" s="58"/>
      <c r="C123" s="63" t="s">
        <v>44</v>
      </c>
      <c r="D123" s="56">
        <v>3677</v>
      </c>
    </row>
    <row r="124" spans="1:4" ht="30.75" customHeight="1" x14ac:dyDescent="0.25">
      <c r="A124" s="42" t="s">
        <v>587</v>
      </c>
      <c r="B124" s="46"/>
      <c r="C124" s="46"/>
      <c r="D124" s="123"/>
    </row>
    <row r="125" spans="1:4" ht="61.5" customHeight="1" x14ac:dyDescent="0.25">
      <c r="A125" s="47" t="s">
        <v>588</v>
      </c>
      <c r="B125" s="44" t="s">
        <v>589</v>
      </c>
      <c r="C125" s="46" t="s">
        <v>42</v>
      </c>
      <c r="D125" s="123">
        <f>(D126/D127)*100</f>
        <v>81.678367330180819</v>
      </c>
    </row>
    <row r="126" spans="1:4" ht="27.6" x14ac:dyDescent="0.25">
      <c r="A126" s="47" t="s">
        <v>590</v>
      </c>
      <c r="B126" s="46" t="s">
        <v>591</v>
      </c>
      <c r="C126" s="46" t="s">
        <v>146</v>
      </c>
      <c r="D126" s="123">
        <f>((D128/D130)/12)*1000</f>
        <v>90399.31396287329</v>
      </c>
    </row>
    <row r="127" spans="1:4" x14ac:dyDescent="0.25">
      <c r="A127" s="47" t="s">
        <v>592</v>
      </c>
      <c r="B127" s="46" t="s">
        <v>593</v>
      </c>
      <c r="C127" s="46" t="s">
        <v>146</v>
      </c>
      <c r="D127" s="123">
        <f>((D129/D131)/12)*1000</f>
        <v>110677.18040621266</v>
      </c>
    </row>
    <row r="128" spans="1:4" ht="61.5" customHeight="1" x14ac:dyDescent="0.25">
      <c r="A128" s="107" t="s">
        <v>594</v>
      </c>
      <c r="B128" s="39"/>
      <c r="C128" s="63" t="s">
        <v>146</v>
      </c>
      <c r="D128" s="56">
        <v>44801.9</v>
      </c>
    </row>
    <row r="129" spans="1:4" ht="61.5" customHeight="1" x14ac:dyDescent="0.25">
      <c r="A129" s="107" t="s">
        <v>595</v>
      </c>
      <c r="B129" s="39"/>
      <c r="C129" s="63" t="s">
        <v>146</v>
      </c>
      <c r="D129" s="56">
        <v>185273.60000000001</v>
      </c>
    </row>
    <row r="130" spans="1:4" ht="61.5" customHeight="1" x14ac:dyDescent="0.25">
      <c r="A130" s="107" t="s">
        <v>596</v>
      </c>
      <c r="B130" s="39"/>
      <c r="C130" s="63" t="s">
        <v>146</v>
      </c>
      <c r="D130" s="56">
        <v>41.3</v>
      </c>
    </row>
    <row r="131" spans="1:4" ht="61.5" customHeight="1" x14ac:dyDescent="0.25">
      <c r="A131" s="107" t="s">
        <v>597</v>
      </c>
      <c r="B131" s="39"/>
      <c r="C131" s="63" t="s">
        <v>146</v>
      </c>
      <c r="D131" s="56">
        <v>139.5</v>
      </c>
    </row>
    <row r="132" spans="1:4" ht="46.5" customHeight="1" x14ac:dyDescent="0.25">
      <c r="A132" s="47" t="s">
        <v>598</v>
      </c>
      <c r="B132" s="44" t="s">
        <v>599</v>
      </c>
      <c r="C132" s="46"/>
      <c r="D132" s="123"/>
    </row>
    <row r="133" spans="1:4" ht="18" customHeight="1" x14ac:dyDescent="0.25">
      <c r="A133" s="47" t="s">
        <v>406</v>
      </c>
      <c r="B133" s="127" t="s">
        <v>600</v>
      </c>
      <c r="C133" s="46" t="s">
        <v>42</v>
      </c>
      <c r="D133" s="123">
        <f>((D135+D136)/(D137+D138))*100</f>
        <v>44.852941176470587</v>
      </c>
    </row>
    <row r="134" spans="1:4" ht="18" customHeight="1" x14ac:dyDescent="0.25">
      <c r="A134" s="47" t="s">
        <v>601</v>
      </c>
      <c r="B134" s="46" t="s">
        <v>602</v>
      </c>
      <c r="C134" s="46" t="s">
        <v>42</v>
      </c>
      <c r="D134" s="123">
        <f>(D136/(D137+D138))*100</f>
        <v>5.8823529411764701</v>
      </c>
    </row>
    <row r="135" spans="1:4" ht="41.4" x14ac:dyDescent="0.25">
      <c r="A135" s="50" t="s">
        <v>603</v>
      </c>
      <c r="B135" s="63"/>
      <c r="C135" s="63" t="s">
        <v>44</v>
      </c>
      <c r="D135" s="56">
        <f>2+2+1+2+2+1+1+2+2+1+5+14+18</f>
        <v>53</v>
      </c>
    </row>
    <row r="136" spans="1:4" ht="41.4" x14ac:dyDescent="0.25">
      <c r="A136" s="50" t="s">
        <v>604</v>
      </c>
      <c r="B136" s="63"/>
      <c r="C136" s="63" t="s">
        <v>44</v>
      </c>
      <c r="D136" s="56">
        <f>3+2+2+1</f>
        <v>8</v>
      </c>
    </row>
    <row r="137" spans="1:4" ht="45.75" customHeight="1" x14ac:dyDescent="0.25">
      <c r="A137" s="50" t="s">
        <v>605</v>
      </c>
      <c r="B137" s="63"/>
      <c r="C137" s="63" t="s">
        <v>44</v>
      </c>
      <c r="D137" s="56">
        <f>2+2+1+2+2+1+1+5+27+8+10+5+19+25+9+2</f>
        <v>121</v>
      </c>
    </row>
    <row r="138" spans="1:4" ht="41.4" x14ac:dyDescent="0.25">
      <c r="A138" s="50" t="s">
        <v>606</v>
      </c>
      <c r="B138" s="63"/>
      <c r="C138" s="63" t="s">
        <v>44</v>
      </c>
      <c r="D138" s="56">
        <f>3+2+2+1+3+4</f>
        <v>15</v>
      </c>
    </row>
    <row r="139" spans="1:4" ht="81.75" customHeight="1" x14ac:dyDescent="0.25">
      <c r="A139" s="47" t="s">
        <v>607</v>
      </c>
      <c r="B139" s="132" t="s">
        <v>608</v>
      </c>
      <c r="C139" s="46" t="s">
        <v>42</v>
      </c>
      <c r="D139" s="123">
        <f>(D140/D141)*100</f>
        <v>62.264150943396224</v>
      </c>
    </row>
    <row r="140" spans="1:4" ht="41.4" x14ac:dyDescent="0.25">
      <c r="A140" s="50" t="s">
        <v>609</v>
      </c>
      <c r="B140" s="63"/>
      <c r="C140" s="63" t="s">
        <v>44</v>
      </c>
      <c r="D140" s="56">
        <f>2+1+1+1+1+1+1+4+11+10</f>
        <v>33</v>
      </c>
    </row>
    <row r="141" spans="1:4" ht="41.4" x14ac:dyDescent="0.25">
      <c r="A141" s="50" t="s">
        <v>610</v>
      </c>
      <c r="B141" s="63"/>
      <c r="C141" s="63" t="s">
        <v>44</v>
      </c>
      <c r="D141" s="56">
        <v>53</v>
      </c>
    </row>
    <row r="142" spans="1:4" ht="69" customHeight="1" x14ac:dyDescent="0.25">
      <c r="A142" s="47" t="s">
        <v>611</v>
      </c>
      <c r="B142" s="44" t="s">
        <v>612</v>
      </c>
      <c r="C142" s="46" t="s">
        <v>42</v>
      </c>
      <c r="D142" s="123">
        <f>(D143/D144)*100</f>
        <v>22.641509433962266</v>
      </c>
    </row>
    <row r="143" spans="1:4" ht="55.2" x14ac:dyDescent="0.25">
      <c r="A143" s="50" t="s">
        <v>613</v>
      </c>
      <c r="B143" s="63"/>
      <c r="C143" s="63" t="s">
        <v>44</v>
      </c>
      <c r="D143" s="56">
        <v>12</v>
      </c>
    </row>
    <row r="144" spans="1:4" ht="69" customHeight="1" x14ac:dyDescent="0.25">
      <c r="A144" s="50" t="s">
        <v>614</v>
      </c>
      <c r="B144" s="63"/>
      <c r="C144" s="63" t="s">
        <v>44</v>
      </c>
      <c r="D144" s="56">
        <v>53</v>
      </c>
    </row>
    <row r="145" spans="1:4" ht="44.25" customHeight="1" x14ac:dyDescent="0.25">
      <c r="A145" s="42" t="s">
        <v>615</v>
      </c>
      <c r="B145" s="75"/>
      <c r="C145" s="44"/>
      <c r="D145" s="123"/>
    </row>
    <row r="146" spans="1:4" ht="42.75" customHeight="1" x14ac:dyDescent="0.25">
      <c r="A146" s="47" t="s">
        <v>616</v>
      </c>
      <c r="B146" s="46" t="s">
        <v>617</v>
      </c>
      <c r="C146" s="46" t="s">
        <v>157</v>
      </c>
      <c r="D146" s="123">
        <f>D147/D148</f>
        <v>0.56554256187109053</v>
      </c>
    </row>
    <row r="147" spans="1:4" ht="41.4" x14ac:dyDescent="0.25">
      <c r="A147" s="107" t="s">
        <v>618</v>
      </c>
      <c r="B147" s="63"/>
      <c r="C147" s="63" t="s">
        <v>157</v>
      </c>
      <c r="D147" s="56">
        <v>2079.5</v>
      </c>
    </row>
    <row r="148" spans="1:4" ht="42.75" customHeight="1" x14ac:dyDescent="0.25">
      <c r="A148" s="107" t="s">
        <v>619</v>
      </c>
      <c r="B148" s="63"/>
      <c r="C148" s="63" t="s">
        <v>44</v>
      </c>
      <c r="D148" s="56">
        <v>3677</v>
      </c>
    </row>
    <row r="149" spans="1:4" ht="41.4" x14ac:dyDescent="0.25">
      <c r="A149" s="47" t="s">
        <v>620</v>
      </c>
      <c r="B149" s="46" t="s">
        <v>621</v>
      </c>
      <c r="C149" s="46" t="s">
        <v>42</v>
      </c>
      <c r="D149" s="123">
        <f>(D150/D151)*100</f>
        <v>39.889396489540758</v>
      </c>
    </row>
    <row r="150" spans="1:4" ht="36.75" customHeight="1" x14ac:dyDescent="0.25">
      <c r="A150" s="131" t="s">
        <v>622</v>
      </c>
      <c r="B150" s="58"/>
      <c r="C150" s="63" t="s">
        <v>157</v>
      </c>
      <c r="D150" s="56">
        <f>555.5+274</f>
        <v>829.5</v>
      </c>
    </row>
    <row r="151" spans="1:4" ht="27.6" x14ac:dyDescent="0.25">
      <c r="A151" s="131" t="s">
        <v>623</v>
      </c>
      <c r="B151" s="58"/>
      <c r="C151" s="63" t="s">
        <v>157</v>
      </c>
      <c r="D151" s="56">
        <f>1477.5+602</f>
        <v>2079.5</v>
      </c>
    </row>
    <row r="152" spans="1:4" ht="44.25" customHeight="1" x14ac:dyDescent="0.25">
      <c r="A152" s="47" t="s">
        <v>624</v>
      </c>
      <c r="B152" s="44"/>
      <c r="C152" s="44"/>
      <c r="D152" s="123"/>
    </row>
    <row r="153" spans="1:4" ht="18" customHeight="1" x14ac:dyDescent="0.25">
      <c r="A153" s="47" t="s">
        <v>406</v>
      </c>
      <c r="B153" s="46" t="s">
        <v>625</v>
      </c>
      <c r="C153" s="46" t="s">
        <v>188</v>
      </c>
      <c r="D153" s="123">
        <f>(D155/D157)*100</f>
        <v>2.5836279575741092</v>
      </c>
    </row>
    <row r="154" spans="1:4" ht="18" customHeight="1" x14ac:dyDescent="0.25">
      <c r="A154" s="47" t="s">
        <v>410</v>
      </c>
      <c r="B154" s="46" t="s">
        <v>626</v>
      </c>
      <c r="C154" s="46" t="s">
        <v>188</v>
      </c>
      <c r="D154" s="123">
        <f>(D156/D157)*100</f>
        <v>0.78868642915420184</v>
      </c>
    </row>
    <row r="155" spans="1:4" ht="41.4" x14ac:dyDescent="0.25">
      <c r="A155" s="131" t="s">
        <v>627</v>
      </c>
      <c r="B155" s="58"/>
      <c r="C155" s="58" t="s">
        <v>164</v>
      </c>
      <c r="D155" s="56">
        <f>63+32</f>
        <v>95</v>
      </c>
    </row>
    <row r="156" spans="1:4" ht="48.75" customHeight="1" x14ac:dyDescent="0.25">
      <c r="A156" s="131" t="s">
        <v>628</v>
      </c>
      <c r="B156" s="58"/>
      <c r="C156" s="58" t="s">
        <v>164</v>
      </c>
      <c r="D156" s="56">
        <f>19+10</f>
        <v>29</v>
      </c>
    </row>
    <row r="157" spans="1:4" ht="27.6" x14ac:dyDescent="0.25">
      <c r="A157" s="131" t="s">
        <v>629</v>
      </c>
      <c r="B157" s="58"/>
      <c r="C157" s="58" t="s">
        <v>44</v>
      </c>
      <c r="D157" s="56">
        <v>3677</v>
      </c>
    </row>
    <row r="158" spans="1:4" ht="45" customHeight="1" x14ac:dyDescent="0.25">
      <c r="A158" s="47" t="s">
        <v>630</v>
      </c>
      <c r="B158" s="44"/>
      <c r="C158" s="44"/>
      <c r="D158" s="123"/>
    </row>
    <row r="159" spans="1:4" ht="18" customHeight="1" x14ac:dyDescent="0.25">
      <c r="A159" s="133" t="s">
        <v>631</v>
      </c>
      <c r="B159" s="46" t="s">
        <v>632</v>
      </c>
      <c r="C159" s="46" t="s">
        <v>42</v>
      </c>
      <c r="D159" s="123">
        <f>(D160/D175)*100</f>
        <v>100</v>
      </c>
    </row>
    <row r="160" spans="1:4" ht="27.6" x14ac:dyDescent="0.25">
      <c r="A160" s="134" t="s">
        <v>633</v>
      </c>
      <c r="B160" s="135"/>
      <c r="C160" s="58" t="s">
        <v>164</v>
      </c>
      <c r="D160" s="56">
        <v>2</v>
      </c>
    </row>
    <row r="161" spans="1:4" ht="18" customHeight="1" x14ac:dyDescent="0.25">
      <c r="A161" s="136" t="s">
        <v>634</v>
      </c>
      <c r="B161" s="44"/>
      <c r="C161" s="46" t="s">
        <v>42</v>
      </c>
      <c r="D161" s="123">
        <f>(D162/D175)*100</f>
        <v>100</v>
      </c>
    </row>
    <row r="162" spans="1:4" ht="27.6" x14ac:dyDescent="0.25">
      <c r="A162" s="134" t="s">
        <v>633</v>
      </c>
      <c r="B162" s="58" t="s">
        <v>635</v>
      </c>
      <c r="C162" s="58" t="s">
        <v>164</v>
      </c>
      <c r="D162" s="56">
        <v>2</v>
      </c>
    </row>
    <row r="163" spans="1:4" ht="18.75" customHeight="1" x14ac:dyDescent="0.25">
      <c r="A163" s="133" t="s">
        <v>636</v>
      </c>
      <c r="B163" s="44"/>
      <c r="C163" s="46" t="s">
        <v>42</v>
      </c>
      <c r="D163" s="123">
        <f>(D164/D175)*100</f>
        <v>100</v>
      </c>
    </row>
    <row r="164" spans="1:4" ht="27.6" x14ac:dyDescent="0.25">
      <c r="A164" s="134" t="s">
        <v>633</v>
      </c>
      <c r="B164" s="135" t="s">
        <v>637</v>
      </c>
      <c r="C164" s="58" t="s">
        <v>164</v>
      </c>
      <c r="D164" s="56">
        <v>2</v>
      </c>
    </row>
    <row r="165" spans="1:4" ht="18" customHeight="1" x14ac:dyDescent="0.25">
      <c r="A165" s="136" t="s">
        <v>638</v>
      </c>
      <c r="B165" s="44"/>
      <c r="C165" s="46" t="s">
        <v>42</v>
      </c>
      <c r="D165" s="123">
        <f>(D166/D175)*100</f>
        <v>100</v>
      </c>
    </row>
    <row r="166" spans="1:4" ht="27.6" x14ac:dyDescent="0.25">
      <c r="A166" s="134" t="s">
        <v>633</v>
      </c>
      <c r="B166" s="58" t="s">
        <v>639</v>
      </c>
      <c r="C166" s="58" t="s">
        <v>164</v>
      </c>
      <c r="D166" s="56">
        <v>2</v>
      </c>
    </row>
    <row r="167" spans="1:4" ht="18" customHeight="1" x14ac:dyDescent="0.25">
      <c r="A167" s="133" t="s">
        <v>640</v>
      </c>
      <c r="B167" s="44"/>
      <c r="C167" s="46" t="s">
        <v>42</v>
      </c>
      <c r="D167" s="123">
        <f>(D168/D175)*100</f>
        <v>100</v>
      </c>
    </row>
    <row r="168" spans="1:4" ht="27.6" x14ac:dyDescent="0.25">
      <c r="A168" s="134" t="s">
        <v>633</v>
      </c>
      <c r="B168" s="135" t="s">
        <v>641</v>
      </c>
      <c r="C168" s="58" t="s">
        <v>164</v>
      </c>
      <c r="D168" s="56">
        <v>2</v>
      </c>
    </row>
    <row r="169" spans="1:4" ht="18" customHeight="1" x14ac:dyDescent="0.25">
      <c r="A169" s="136" t="s">
        <v>642</v>
      </c>
      <c r="B169" s="44"/>
      <c r="C169" s="46" t="s">
        <v>42</v>
      </c>
      <c r="D169" s="123" t="e">
        <f>(D170/D176)*100</f>
        <v>#DIV/0!</v>
      </c>
    </row>
    <row r="170" spans="1:4" ht="27.6" x14ac:dyDescent="0.25">
      <c r="A170" s="134" t="s">
        <v>633</v>
      </c>
      <c r="B170" s="58" t="s">
        <v>643</v>
      </c>
      <c r="C170" s="58" t="s">
        <v>164</v>
      </c>
      <c r="D170" s="56">
        <v>0</v>
      </c>
    </row>
    <row r="171" spans="1:4" ht="18" customHeight="1" x14ac:dyDescent="0.25">
      <c r="A171" s="133" t="s">
        <v>644</v>
      </c>
      <c r="B171" s="44"/>
      <c r="C171" s="46" t="s">
        <v>42</v>
      </c>
      <c r="D171" s="123">
        <f>(D172/D175)*100</f>
        <v>100</v>
      </c>
    </row>
    <row r="172" spans="1:4" ht="27.6" x14ac:dyDescent="0.25">
      <c r="A172" s="134" t="s">
        <v>633</v>
      </c>
      <c r="B172" s="135" t="s">
        <v>645</v>
      </c>
      <c r="C172" s="58" t="s">
        <v>164</v>
      </c>
      <c r="D172" s="56">
        <v>2</v>
      </c>
    </row>
    <row r="173" spans="1:4" ht="18" customHeight="1" x14ac:dyDescent="0.25">
      <c r="A173" s="136" t="s">
        <v>646</v>
      </c>
      <c r="B173" s="44"/>
      <c r="C173" s="46" t="s">
        <v>42</v>
      </c>
      <c r="D173" s="123">
        <f>(D174/D175)*100</f>
        <v>100</v>
      </c>
    </row>
    <row r="174" spans="1:4" ht="27.6" x14ac:dyDescent="0.25">
      <c r="A174" s="134" t="s">
        <v>633</v>
      </c>
      <c r="B174" s="58" t="s">
        <v>647</v>
      </c>
      <c r="C174" s="58" t="s">
        <v>164</v>
      </c>
      <c r="D174" s="56">
        <v>2</v>
      </c>
    </row>
    <row r="175" spans="1:4" ht="27.6" x14ac:dyDescent="0.25">
      <c r="A175" s="131" t="s">
        <v>648</v>
      </c>
      <c r="B175" s="58"/>
      <c r="C175" s="58" t="s">
        <v>164</v>
      </c>
      <c r="D175" s="56">
        <v>2</v>
      </c>
    </row>
    <row r="176" spans="1:4" ht="45.75" customHeight="1" x14ac:dyDescent="0.25">
      <c r="A176" s="42" t="s">
        <v>649</v>
      </c>
      <c r="B176" s="44"/>
      <c r="C176" s="44"/>
      <c r="D176" s="123"/>
    </row>
    <row r="177" spans="1:4" ht="42.75" customHeight="1" x14ac:dyDescent="0.25">
      <c r="A177" s="47" t="s">
        <v>650</v>
      </c>
      <c r="B177" s="46" t="s">
        <v>651</v>
      </c>
      <c r="C177" s="46" t="s">
        <v>42</v>
      </c>
      <c r="D177" s="123"/>
    </row>
    <row r="178" spans="1:4" ht="37.5" customHeight="1" x14ac:dyDescent="0.25">
      <c r="A178" s="107" t="s">
        <v>652</v>
      </c>
      <c r="B178" s="63"/>
      <c r="C178" s="63" t="s">
        <v>164</v>
      </c>
      <c r="D178" s="56">
        <v>2</v>
      </c>
    </row>
    <row r="179" spans="1:4" ht="27.6" x14ac:dyDescent="0.25">
      <c r="A179" s="107" t="s">
        <v>653</v>
      </c>
      <c r="B179" s="63"/>
      <c r="C179" s="63" t="s">
        <v>164</v>
      </c>
      <c r="D179" s="56">
        <v>2</v>
      </c>
    </row>
    <row r="180" spans="1:4" ht="48" customHeight="1" x14ac:dyDescent="0.25">
      <c r="A180" s="42" t="s">
        <v>654</v>
      </c>
      <c r="B180" s="44"/>
      <c r="C180" s="44"/>
      <c r="D180" s="123"/>
    </row>
    <row r="181" spans="1:4" ht="42.75" customHeight="1" x14ac:dyDescent="0.25">
      <c r="A181" s="47" t="s">
        <v>655</v>
      </c>
      <c r="B181" s="46" t="s">
        <v>656</v>
      </c>
      <c r="C181" s="46" t="s">
        <v>271</v>
      </c>
      <c r="D181" s="123">
        <f>D182/D183</f>
        <v>33.903399510470486</v>
      </c>
    </row>
    <row r="182" spans="1:4" ht="27.6" x14ac:dyDescent="0.25">
      <c r="A182" s="107" t="s">
        <v>657</v>
      </c>
      <c r="B182" s="63"/>
      <c r="C182" s="63" t="s">
        <v>271</v>
      </c>
      <c r="D182" s="56">
        <f>58546.6+66116.2</f>
        <v>124662.79999999999</v>
      </c>
    </row>
    <row r="183" spans="1:4" ht="27.6" x14ac:dyDescent="0.25">
      <c r="A183" s="107" t="s">
        <v>629</v>
      </c>
      <c r="B183" s="63"/>
      <c r="C183" s="63" t="s">
        <v>44</v>
      </c>
      <c r="D183" s="56">
        <v>3677</v>
      </c>
    </row>
    <row r="184" spans="1:4" ht="48.75" customHeight="1" x14ac:dyDescent="0.25">
      <c r="A184" s="47" t="s">
        <v>658</v>
      </c>
      <c r="B184" s="46" t="s">
        <v>659</v>
      </c>
      <c r="C184" s="46" t="s">
        <v>42</v>
      </c>
      <c r="D184" s="123">
        <f>(D185/D186)*100</f>
        <v>0</v>
      </c>
    </row>
    <row r="185" spans="1:4" ht="48.75" customHeight="1" x14ac:dyDescent="0.25">
      <c r="A185" s="131" t="s">
        <v>660</v>
      </c>
      <c r="B185" s="58"/>
      <c r="C185" s="58" t="s">
        <v>146</v>
      </c>
      <c r="D185" s="56">
        <v>0</v>
      </c>
    </row>
    <row r="186" spans="1:4" ht="48.75" customHeight="1" x14ac:dyDescent="0.25">
      <c r="A186" s="131" t="s">
        <v>657</v>
      </c>
      <c r="B186" s="58"/>
      <c r="C186" s="58" t="s">
        <v>146</v>
      </c>
      <c r="D186" s="56">
        <f>58546.6+66116.2</f>
        <v>124662.79999999999</v>
      </c>
    </row>
    <row r="187" spans="1:4" ht="24.75" customHeight="1" x14ac:dyDescent="0.25">
      <c r="A187" s="47" t="s">
        <v>661</v>
      </c>
      <c r="B187" s="127"/>
      <c r="C187" s="48"/>
      <c r="D187" s="129"/>
    </row>
    <row r="188" spans="1:4" ht="41.4" x14ac:dyDescent="0.25">
      <c r="A188" s="133" t="s">
        <v>662</v>
      </c>
      <c r="B188" s="46" t="s">
        <v>663</v>
      </c>
      <c r="C188" s="46" t="s">
        <v>42</v>
      </c>
      <c r="D188" s="123">
        <f>(D189/D198)*100</f>
        <v>97.948866863250316</v>
      </c>
    </row>
    <row r="189" spans="1:4" ht="27.6" x14ac:dyDescent="0.25">
      <c r="A189" s="137" t="s">
        <v>664</v>
      </c>
      <c r="B189" s="138"/>
      <c r="C189" s="63" t="s">
        <v>146</v>
      </c>
      <c r="D189" s="56">
        <f>16946+40959.3+18010+46190.5</f>
        <v>122105.8</v>
      </c>
    </row>
    <row r="190" spans="1:4" ht="18" customHeight="1" x14ac:dyDescent="0.25">
      <c r="A190" s="136" t="s">
        <v>665</v>
      </c>
      <c r="B190" s="46" t="s">
        <v>666</v>
      </c>
      <c r="C190" s="46" t="s">
        <v>42</v>
      </c>
      <c r="D190" s="123"/>
    </row>
    <row r="191" spans="1:4" ht="27.6" x14ac:dyDescent="0.25">
      <c r="A191" s="137" t="s">
        <v>664</v>
      </c>
      <c r="B191" s="63"/>
      <c r="C191" s="63" t="s">
        <v>146</v>
      </c>
      <c r="D191" s="56">
        <v>0</v>
      </c>
    </row>
    <row r="192" spans="1:4" ht="18" customHeight="1" x14ac:dyDescent="0.25">
      <c r="A192" s="133" t="s">
        <v>667</v>
      </c>
      <c r="B192" s="46" t="s">
        <v>668</v>
      </c>
      <c r="C192" s="46" t="s">
        <v>42</v>
      </c>
      <c r="D192" s="123"/>
    </row>
    <row r="193" spans="1:4" ht="27.6" x14ac:dyDescent="0.25">
      <c r="A193" s="137" t="s">
        <v>664</v>
      </c>
      <c r="B193" s="138"/>
      <c r="C193" s="63" t="s">
        <v>146</v>
      </c>
      <c r="D193" s="56">
        <f>641.3+1951.7</f>
        <v>2593</v>
      </c>
    </row>
    <row r="194" spans="1:4" ht="18" customHeight="1" x14ac:dyDescent="0.25">
      <c r="A194" s="136" t="s">
        <v>669</v>
      </c>
      <c r="B194" s="46" t="s">
        <v>670</v>
      </c>
      <c r="C194" s="46" t="s">
        <v>42</v>
      </c>
      <c r="D194" s="123"/>
    </row>
    <row r="195" spans="1:4" ht="27.6" x14ac:dyDescent="0.25">
      <c r="A195" s="137" t="s">
        <v>664</v>
      </c>
      <c r="B195" s="63"/>
      <c r="C195" s="63" t="s">
        <v>146</v>
      </c>
      <c r="D195" s="56">
        <v>0</v>
      </c>
    </row>
    <row r="196" spans="1:4" ht="18" customHeight="1" x14ac:dyDescent="0.25">
      <c r="A196" s="133" t="s">
        <v>671</v>
      </c>
      <c r="B196" s="46" t="s">
        <v>672</v>
      </c>
      <c r="C196" s="46" t="s">
        <v>42</v>
      </c>
      <c r="D196" s="123"/>
    </row>
    <row r="197" spans="1:4" ht="27.6" x14ac:dyDescent="0.25">
      <c r="A197" s="107" t="s">
        <v>664</v>
      </c>
      <c r="B197" s="63"/>
      <c r="C197" s="63" t="s">
        <v>146</v>
      </c>
      <c r="D197" s="56">
        <v>0</v>
      </c>
    </row>
    <row r="198" spans="1:4" ht="27.6" x14ac:dyDescent="0.25">
      <c r="A198" s="107" t="s">
        <v>673</v>
      </c>
      <c r="B198" s="63"/>
      <c r="C198" s="63" t="s">
        <v>146</v>
      </c>
      <c r="D198" s="56">
        <f>58546.6+66116.2</f>
        <v>124662.79999999999</v>
      </c>
    </row>
    <row r="199" spans="1:4" ht="46.5" customHeight="1" x14ac:dyDescent="0.25">
      <c r="A199" s="42" t="s">
        <v>674</v>
      </c>
      <c r="B199" s="75"/>
      <c r="C199" s="127"/>
      <c r="D199" s="123"/>
    </row>
    <row r="200" spans="1:4" ht="31.5" customHeight="1" x14ac:dyDescent="0.25">
      <c r="A200" s="47" t="s">
        <v>675</v>
      </c>
      <c r="B200" s="46" t="s">
        <v>676</v>
      </c>
      <c r="C200" s="46" t="s">
        <v>42</v>
      </c>
      <c r="D200" s="123">
        <f>(D201/D202)*100</f>
        <v>0</v>
      </c>
    </row>
    <row r="201" spans="1:4" ht="36.75" customHeight="1" x14ac:dyDescent="0.25">
      <c r="A201" s="139" t="s">
        <v>677</v>
      </c>
      <c r="B201" s="63"/>
      <c r="C201" s="63" t="s">
        <v>164</v>
      </c>
      <c r="D201" s="56">
        <v>0</v>
      </c>
    </row>
    <row r="202" spans="1:4" ht="27.6" x14ac:dyDescent="0.25">
      <c r="A202" s="107" t="s">
        <v>678</v>
      </c>
      <c r="B202" s="116"/>
      <c r="C202" s="63" t="s">
        <v>164</v>
      </c>
      <c r="D202" s="56">
        <v>2</v>
      </c>
    </row>
    <row r="203" spans="1:4" ht="47.25" customHeight="1" x14ac:dyDescent="0.25">
      <c r="A203" s="42" t="s">
        <v>679</v>
      </c>
      <c r="B203" s="44"/>
      <c r="C203" s="44"/>
      <c r="D203" s="123"/>
    </row>
    <row r="204" spans="1:4" ht="55.5" customHeight="1" x14ac:dyDescent="0.25">
      <c r="A204" s="47" t="s">
        <v>680</v>
      </c>
      <c r="B204" s="46" t="s">
        <v>681</v>
      </c>
      <c r="C204" s="46" t="s">
        <v>42</v>
      </c>
      <c r="D204" s="123">
        <f>(D205/D206)*100</f>
        <v>0</v>
      </c>
    </row>
    <row r="205" spans="1:4" ht="41.4" x14ac:dyDescent="0.25">
      <c r="A205" s="107" t="s">
        <v>682</v>
      </c>
      <c r="B205" s="63"/>
      <c r="C205" s="63" t="s">
        <v>164</v>
      </c>
      <c r="D205" s="56">
        <v>0</v>
      </c>
    </row>
    <row r="206" spans="1:4" ht="27.6" x14ac:dyDescent="0.25">
      <c r="A206" s="107" t="s">
        <v>683</v>
      </c>
      <c r="B206" s="63"/>
      <c r="C206" s="63" t="s">
        <v>164</v>
      </c>
      <c r="D206" s="56">
        <v>2</v>
      </c>
    </row>
    <row r="207" spans="1:4" ht="54.75" customHeight="1" x14ac:dyDescent="0.25">
      <c r="A207" s="47" t="s">
        <v>684</v>
      </c>
      <c r="B207" s="46" t="s">
        <v>685</v>
      </c>
      <c r="C207" s="46" t="s">
        <v>42</v>
      </c>
      <c r="D207" s="123">
        <f>(D208/D209)*100</f>
        <v>0</v>
      </c>
    </row>
    <row r="208" spans="1:4" ht="27.6" x14ac:dyDescent="0.25">
      <c r="A208" s="107" t="s">
        <v>686</v>
      </c>
      <c r="B208" s="63"/>
      <c r="C208" s="63" t="s">
        <v>164</v>
      </c>
      <c r="D208" s="56">
        <v>0</v>
      </c>
    </row>
    <row r="209" spans="1:4" ht="27.6" x14ac:dyDescent="0.25">
      <c r="A209" s="107" t="s">
        <v>683</v>
      </c>
      <c r="B209" s="63"/>
      <c r="C209" s="63" t="s">
        <v>164</v>
      </c>
      <c r="D209" s="56">
        <v>2</v>
      </c>
    </row>
    <row r="210" spans="1:4" ht="35.25" customHeight="1" x14ac:dyDescent="0.25">
      <c r="A210" s="42" t="s">
        <v>687</v>
      </c>
      <c r="B210" s="44"/>
      <c r="C210" s="44"/>
      <c r="D210" s="123"/>
    </row>
    <row r="211" spans="1:4" ht="47.25" customHeight="1" x14ac:dyDescent="0.25">
      <c r="A211" s="47" t="s">
        <v>688</v>
      </c>
      <c r="B211" s="46" t="s">
        <v>689</v>
      </c>
      <c r="C211" s="46" t="s">
        <v>42</v>
      </c>
      <c r="D211" s="123">
        <f>(SUM(D213,D215,D217)/D218)*100</f>
        <v>0</v>
      </c>
    </row>
    <row r="212" spans="1:4" ht="18" customHeight="1" x14ac:dyDescent="0.25">
      <c r="A212" s="133" t="s">
        <v>690</v>
      </c>
      <c r="B212" s="46" t="s">
        <v>691</v>
      </c>
      <c r="C212" s="46" t="s">
        <v>42</v>
      </c>
      <c r="D212" s="123">
        <f>(D213/D218)*100</f>
        <v>0</v>
      </c>
    </row>
    <row r="213" spans="1:4" ht="27.6" x14ac:dyDescent="0.25">
      <c r="A213" s="137" t="s">
        <v>692</v>
      </c>
      <c r="B213" s="138"/>
      <c r="C213" s="63"/>
      <c r="D213" s="56">
        <v>0</v>
      </c>
    </row>
    <row r="214" spans="1:4" x14ac:dyDescent="0.25">
      <c r="A214" s="136" t="s">
        <v>693</v>
      </c>
      <c r="B214" s="140" t="s">
        <v>694</v>
      </c>
      <c r="C214" s="46" t="s">
        <v>42</v>
      </c>
      <c r="D214" s="123">
        <f>(D215/D218)*100</f>
        <v>0</v>
      </c>
    </row>
    <row r="215" spans="1:4" ht="18" customHeight="1" x14ac:dyDescent="0.25">
      <c r="A215" s="137" t="s">
        <v>692</v>
      </c>
      <c r="B215" s="138"/>
      <c r="C215" s="63"/>
      <c r="D215" s="56">
        <v>0</v>
      </c>
    </row>
    <row r="216" spans="1:4" ht="27.6" x14ac:dyDescent="0.25">
      <c r="A216" s="47" t="s">
        <v>695</v>
      </c>
      <c r="B216" s="140" t="s">
        <v>696</v>
      </c>
      <c r="C216" s="46" t="s">
        <v>42</v>
      </c>
      <c r="D216" s="123">
        <f>(D217/D218)*100</f>
        <v>0</v>
      </c>
    </row>
    <row r="217" spans="1:4" ht="18" customHeight="1" x14ac:dyDescent="0.25">
      <c r="A217" s="137" t="s">
        <v>692</v>
      </c>
      <c r="B217" s="63"/>
      <c r="C217" s="63"/>
      <c r="D217" s="56">
        <v>0</v>
      </c>
    </row>
    <row r="218" spans="1:4" ht="18" customHeight="1" x14ac:dyDescent="0.25">
      <c r="A218" s="141" t="s">
        <v>697</v>
      </c>
      <c r="B218" s="63"/>
      <c r="C218" s="116"/>
      <c r="D218" s="56">
        <v>3677</v>
      </c>
    </row>
  </sheetData>
  <sheetProtection algorithmName="SHA-512" hashValue="H0pzNvGNa3XzWQmuNELGx1fBuFRTHBBYI+gq54l7lKHxXX3Xc2EWUDhvjRF+EbKjtlHRvzhZIc9NN62PUV+CXQ==" saltValue="jG6wRNEPD04FPisWrl09Ag==" spinCount="100000" sheet="1" objects="1" scenarios="1" formatColumns="0" formatRows="0" insertColumns="0" insertRows="0" insertHyperlinks="0" deleteColumns="0" deleteRows="0" sort="0" pivotTables="0"/>
  <autoFilter ref="A9:H218" xr:uid="{00000000-0009-0000-0000-000003000000}"/>
  <mergeCells count="10">
    <mergeCell ref="B8:B9"/>
    <mergeCell ref="C8:C9"/>
    <mergeCell ref="A1:D1"/>
    <mergeCell ref="A2:D2"/>
    <mergeCell ref="A3:D3"/>
    <mergeCell ref="B4:D4"/>
    <mergeCell ref="A5:A7"/>
    <mergeCell ref="C5:D5"/>
    <mergeCell ref="C6:D6"/>
    <mergeCell ref="C7:D7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H624"/>
  <sheetViews>
    <sheetView topLeftCell="A257" zoomScaleNormal="100" workbookViewId="0">
      <selection activeCell="A176" sqref="A176"/>
    </sheetView>
  </sheetViews>
  <sheetFormatPr defaultColWidth="9.33203125" defaultRowHeight="13.8" x14ac:dyDescent="0.25"/>
  <cols>
    <col min="1" max="6" width="9.33203125" style="142"/>
    <col min="7" max="7" width="132.6640625" style="142" customWidth="1"/>
    <col min="8" max="16384" width="9.33203125" style="142"/>
  </cols>
  <sheetData>
    <row r="1" spans="1:8" ht="48" customHeight="1" x14ac:dyDescent="0.25">
      <c r="A1" s="152" t="s">
        <v>698</v>
      </c>
      <c r="B1" s="152"/>
      <c r="C1" s="152"/>
      <c r="D1" s="152"/>
      <c r="E1" s="152"/>
      <c r="F1" s="152"/>
      <c r="G1" s="152"/>
      <c r="H1" s="143"/>
    </row>
    <row r="2" spans="1:8" ht="18.75" customHeight="1" x14ac:dyDescent="0.25">
      <c r="A2" s="153" t="s">
        <v>35</v>
      </c>
      <c r="B2" s="153"/>
      <c r="C2" s="153"/>
      <c r="D2" s="153"/>
      <c r="E2" s="153"/>
      <c r="F2" s="153"/>
      <c r="G2" s="153"/>
      <c r="H2" s="144"/>
    </row>
    <row r="3" spans="1:8" ht="19.5" customHeight="1" x14ac:dyDescent="0.25">
      <c r="A3" s="154" t="s">
        <v>36</v>
      </c>
      <c r="B3" s="154"/>
      <c r="C3" s="154"/>
      <c r="D3" s="154"/>
      <c r="E3" s="154"/>
      <c r="F3" s="154"/>
      <c r="G3" s="154"/>
      <c r="H3" s="144"/>
    </row>
    <row r="4" spans="1:8" ht="33" customHeight="1" x14ac:dyDescent="0.25">
      <c r="A4" s="155" t="s">
        <v>699</v>
      </c>
      <c r="B4" s="155"/>
      <c r="C4" s="155"/>
      <c r="D4" s="155"/>
      <c r="E4" s="155"/>
      <c r="F4" s="155"/>
      <c r="G4" s="155"/>
      <c r="H4" s="144"/>
    </row>
    <row r="5" spans="1:8" ht="104.25" customHeight="1" x14ac:dyDescent="0.25">
      <c r="A5" s="156" t="s">
        <v>700</v>
      </c>
      <c r="B5" s="156"/>
      <c r="C5" s="156"/>
      <c r="D5" s="156"/>
      <c r="E5" s="156"/>
      <c r="F5" s="156"/>
      <c r="G5" s="156"/>
      <c r="H5" s="145"/>
    </row>
    <row r="6" spans="1:8" ht="77.25" customHeight="1" x14ac:dyDescent="0.25">
      <c r="A6" s="157" t="s">
        <v>701</v>
      </c>
      <c r="B6" s="157"/>
      <c r="C6" s="157"/>
      <c r="D6" s="157"/>
      <c r="E6" s="157"/>
      <c r="F6" s="157"/>
      <c r="G6" s="157"/>
    </row>
    <row r="7" spans="1:8" ht="74.25" customHeight="1" x14ac:dyDescent="0.25">
      <c r="A7" s="158" t="s">
        <v>702</v>
      </c>
      <c r="B7" s="158"/>
      <c r="C7" s="158"/>
      <c r="D7" s="158"/>
      <c r="E7" s="158"/>
      <c r="F7" s="158"/>
      <c r="G7" s="158"/>
      <c r="H7" s="146"/>
    </row>
    <row r="8" spans="1:8" ht="66" customHeight="1" x14ac:dyDescent="0.25">
      <c r="A8" s="158" t="s">
        <v>703</v>
      </c>
      <c r="B8" s="158"/>
      <c r="C8" s="158"/>
      <c r="D8" s="158"/>
      <c r="E8" s="158"/>
      <c r="F8" s="158"/>
      <c r="G8" s="158"/>
      <c r="H8" s="146"/>
    </row>
    <row r="9" spans="1:8" ht="18" customHeight="1" x14ac:dyDescent="0.25">
      <c r="A9" s="159" t="s">
        <v>704</v>
      </c>
      <c r="B9" s="159"/>
      <c r="C9" s="159"/>
      <c r="D9" s="159"/>
      <c r="E9" s="159"/>
      <c r="F9" s="159"/>
      <c r="G9" s="159"/>
    </row>
    <row r="10" spans="1:8" ht="18" customHeight="1" x14ac:dyDescent="0.25">
      <c r="A10" s="160" t="s">
        <v>705</v>
      </c>
      <c r="B10" s="160"/>
      <c r="C10" s="160"/>
      <c r="D10" s="160"/>
      <c r="E10" s="160"/>
      <c r="F10" s="160"/>
      <c r="G10" s="160"/>
      <c r="H10" s="146"/>
    </row>
    <row r="11" spans="1:8" ht="18" customHeight="1" x14ac:dyDescent="0.25">
      <c r="A11" s="161" t="s">
        <v>706</v>
      </c>
      <c r="B11" s="161"/>
      <c r="C11" s="161"/>
      <c r="D11" s="161"/>
      <c r="E11" s="161"/>
      <c r="F11" s="161"/>
      <c r="G11" s="161"/>
    </row>
    <row r="12" spans="1:8" ht="96" customHeight="1" x14ac:dyDescent="0.25">
      <c r="A12" s="162" t="s">
        <v>707</v>
      </c>
      <c r="B12" s="162"/>
      <c r="C12" s="162"/>
      <c r="D12" s="162"/>
      <c r="E12" s="162"/>
      <c r="F12" s="162"/>
      <c r="G12" s="162"/>
    </row>
    <row r="13" spans="1:8" ht="36" customHeight="1" x14ac:dyDescent="0.25">
      <c r="A13" s="159" t="s">
        <v>708</v>
      </c>
      <c r="B13" s="159"/>
      <c r="C13" s="159"/>
      <c r="D13" s="159"/>
      <c r="E13" s="159"/>
      <c r="F13" s="159"/>
      <c r="G13" s="159"/>
    </row>
    <row r="14" spans="1:8" ht="33.75" customHeight="1" x14ac:dyDescent="0.25">
      <c r="A14" s="160" t="s">
        <v>709</v>
      </c>
      <c r="B14" s="160"/>
      <c r="C14" s="160"/>
      <c r="D14" s="160"/>
      <c r="E14" s="160"/>
      <c r="F14" s="160"/>
      <c r="G14" s="160"/>
      <c r="H14" s="146"/>
    </row>
    <row r="15" spans="1:8" ht="18" customHeight="1" x14ac:dyDescent="0.25">
      <c r="A15" s="159" t="s">
        <v>710</v>
      </c>
      <c r="B15" s="159"/>
      <c r="C15" s="159"/>
      <c r="D15" s="159"/>
      <c r="E15" s="159"/>
      <c r="F15" s="159"/>
      <c r="G15" s="159"/>
    </row>
    <row r="16" spans="1:8" ht="18" customHeight="1" x14ac:dyDescent="0.25">
      <c r="A16" s="159" t="s">
        <v>705</v>
      </c>
      <c r="B16" s="159"/>
      <c r="C16" s="159"/>
      <c r="D16" s="159"/>
      <c r="E16" s="159"/>
      <c r="F16" s="159"/>
      <c r="G16" s="159"/>
    </row>
    <row r="17" spans="1:8" ht="20.25" customHeight="1" x14ac:dyDescent="0.25">
      <c r="A17" s="160" t="s">
        <v>711</v>
      </c>
      <c r="B17" s="160"/>
      <c r="C17" s="160"/>
      <c r="D17" s="160"/>
      <c r="E17" s="160"/>
      <c r="F17" s="160"/>
      <c r="G17" s="160"/>
      <c r="H17" s="146"/>
    </row>
    <row r="18" spans="1:8" ht="30.75" customHeight="1" x14ac:dyDescent="0.25">
      <c r="A18" s="159" t="s">
        <v>712</v>
      </c>
      <c r="B18" s="159"/>
      <c r="C18" s="159"/>
      <c r="D18" s="159"/>
      <c r="E18" s="159"/>
      <c r="F18" s="159"/>
      <c r="G18" s="159"/>
    </row>
    <row r="19" spans="1:8" ht="78" customHeight="1" x14ac:dyDescent="0.25">
      <c r="A19" s="162" t="s">
        <v>713</v>
      </c>
      <c r="B19" s="162"/>
      <c r="C19" s="162"/>
      <c r="D19" s="162"/>
      <c r="E19" s="162"/>
      <c r="F19" s="162"/>
      <c r="G19" s="162"/>
    </row>
    <row r="20" spans="1:8" ht="46.5" customHeight="1" x14ac:dyDescent="0.25">
      <c r="A20" s="160" t="s">
        <v>714</v>
      </c>
      <c r="B20" s="160"/>
      <c r="C20" s="160"/>
      <c r="D20" s="160"/>
      <c r="E20" s="160"/>
      <c r="F20" s="160"/>
      <c r="G20" s="160"/>
      <c r="H20" s="146"/>
    </row>
    <row r="21" spans="1:8" ht="43.5" customHeight="1" x14ac:dyDescent="0.25">
      <c r="A21" s="160" t="s">
        <v>70</v>
      </c>
      <c r="B21" s="160"/>
      <c r="C21" s="160"/>
      <c r="D21" s="160"/>
      <c r="E21" s="160"/>
      <c r="F21" s="160"/>
      <c r="G21" s="160"/>
      <c r="H21" s="146"/>
    </row>
    <row r="22" spans="1:8" ht="111.75" customHeight="1" x14ac:dyDescent="0.25">
      <c r="A22" s="162" t="s">
        <v>715</v>
      </c>
      <c r="B22" s="162"/>
      <c r="C22" s="162"/>
      <c r="D22" s="162"/>
      <c r="E22" s="162"/>
      <c r="F22" s="162"/>
      <c r="G22" s="162"/>
    </row>
    <row r="23" spans="1:8" ht="44.25" customHeight="1" x14ac:dyDescent="0.25">
      <c r="A23" s="158" t="s">
        <v>716</v>
      </c>
      <c r="B23" s="158"/>
      <c r="C23" s="158"/>
      <c r="D23" s="158"/>
      <c r="E23" s="158"/>
      <c r="F23" s="158"/>
      <c r="G23" s="158"/>
      <c r="H23" s="146"/>
    </row>
    <row r="24" spans="1:8" ht="63.75" customHeight="1" x14ac:dyDescent="0.25">
      <c r="A24" s="159" t="s">
        <v>717</v>
      </c>
      <c r="B24" s="159"/>
      <c r="C24" s="159"/>
      <c r="D24" s="159"/>
      <c r="E24" s="159"/>
      <c r="F24" s="159"/>
      <c r="G24" s="159"/>
    </row>
    <row r="25" spans="1:8" ht="18" customHeight="1" x14ac:dyDescent="0.25">
      <c r="A25" s="159" t="s">
        <v>718</v>
      </c>
      <c r="B25" s="159"/>
      <c r="C25" s="159"/>
      <c r="D25" s="159"/>
      <c r="E25" s="159"/>
      <c r="F25" s="159"/>
      <c r="G25" s="159"/>
    </row>
    <row r="26" spans="1:8" ht="18" customHeight="1" x14ac:dyDescent="0.25">
      <c r="A26" s="159" t="s">
        <v>719</v>
      </c>
      <c r="B26" s="159"/>
      <c r="C26" s="159"/>
      <c r="D26" s="159"/>
      <c r="E26" s="159"/>
      <c r="F26" s="159"/>
      <c r="G26" s="159"/>
      <c r="H26" s="147"/>
    </row>
    <row r="27" spans="1:8" ht="18" customHeight="1" x14ac:dyDescent="0.25">
      <c r="A27" s="159" t="s">
        <v>720</v>
      </c>
      <c r="B27" s="159"/>
      <c r="C27" s="159"/>
      <c r="D27" s="159"/>
      <c r="E27" s="159"/>
      <c r="F27" s="159"/>
      <c r="G27" s="159"/>
    </row>
    <row r="28" spans="1:8" ht="18" customHeight="1" x14ac:dyDescent="0.25">
      <c r="A28" s="160" t="s">
        <v>721</v>
      </c>
      <c r="B28" s="160"/>
      <c r="C28" s="160"/>
      <c r="D28" s="160"/>
      <c r="E28" s="160"/>
      <c r="F28" s="160"/>
      <c r="G28" s="160"/>
      <c r="H28" s="146"/>
    </row>
    <row r="29" spans="1:8" ht="18" customHeight="1" x14ac:dyDescent="0.25">
      <c r="A29" s="160" t="s">
        <v>722</v>
      </c>
      <c r="B29" s="160"/>
      <c r="C29" s="160"/>
      <c r="D29" s="160"/>
      <c r="E29" s="160"/>
      <c r="F29" s="160"/>
      <c r="G29" s="160"/>
      <c r="H29" s="146"/>
    </row>
    <row r="30" spans="1:8" ht="18.75" customHeight="1" x14ac:dyDescent="0.25">
      <c r="A30" s="160" t="s">
        <v>723</v>
      </c>
      <c r="B30" s="160"/>
      <c r="C30" s="160"/>
      <c r="D30" s="160"/>
      <c r="E30" s="160"/>
      <c r="F30" s="160"/>
      <c r="G30" s="160"/>
      <c r="H30" s="146"/>
    </row>
    <row r="31" spans="1:8" ht="18" customHeight="1" x14ac:dyDescent="0.25">
      <c r="A31" s="163" t="s">
        <v>724</v>
      </c>
      <c r="B31" s="163"/>
      <c r="C31" s="163"/>
      <c r="D31" s="163"/>
      <c r="E31" s="163"/>
      <c r="F31" s="163"/>
      <c r="G31" s="163"/>
    </row>
    <row r="32" spans="1:8" ht="96" customHeight="1" x14ac:dyDescent="0.25">
      <c r="A32" s="162" t="s">
        <v>725</v>
      </c>
      <c r="B32" s="162"/>
      <c r="C32" s="162"/>
      <c r="D32" s="162"/>
      <c r="E32" s="162"/>
      <c r="F32" s="162"/>
      <c r="G32" s="162"/>
    </row>
    <row r="33" spans="1:8" ht="66.75" customHeight="1" x14ac:dyDescent="0.25">
      <c r="A33" s="164" t="s">
        <v>726</v>
      </c>
      <c r="B33" s="164"/>
      <c r="C33" s="164"/>
      <c r="D33" s="164"/>
      <c r="E33" s="164"/>
      <c r="F33" s="164"/>
      <c r="G33" s="164"/>
    </row>
    <row r="34" spans="1:8" ht="70.5" customHeight="1" x14ac:dyDescent="0.25">
      <c r="A34" s="159" t="s">
        <v>727</v>
      </c>
      <c r="B34" s="159"/>
      <c r="C34" s="159"/>
      <c r="D34" s="159"/>
      <c r="E34" s="159"/>
      <c r="F34" s="159"/>
      <c r="G34" s="159"/>
    </row>
    <row r="35" spans="1:8" ht="18" customHeight="1" x14ac:dyDescent="0.25">
      <c r="A35" s="159" t="s">
        <v>728</v>
      </c>
      <c r="B35" s="159"/>
      <c r="C35" s="159"/>
      <c r="D35" s="159"/>
      <c r="E35" s="159"/>
      <c r="F35" s="159"/>
      <c r="G35" s="159"/>
    </row>
    <row r="36" spans="1:8" ht="18" customHeight="1" x14ac:dyDescent="0.25">
      <c r="A36" s="160" t="s">
        <v>729</v>
      </c>
      <c r="B36" s="160"/>
      <c r="C36" s="160"/>
      <c r="D36" s="160"/>
      <c r="E36" s="160"/>
      <c r="F36" s="160"/>
      <c r="G36" s="160"/>
      <c r="H36" s="146"/>
    </row>
    <row r="37" spans="1:8" ht="30" customHeight="1" x14ac:dyDescent="0.25">
      <c r="A37" s="155" t="s">
        <v>730</v>
      </c>
      <c r="B37" s="155"/>
      <c r="C37" s="155"/>
      <c r="D37" s="155"/>
      <c r="E37" s="155"/>
      <c r="F37" s="155"/>
      <c r="G37" s="155"/>
    </row>
    <row r="38" spans="1:8" ht="30" customHeight="1" x14ac:dyDescent="0.25">
      <c r="A38" s="162" t="s">
        <v>731</v>
      </c>
      <c r="B38" s="162"/>
      <c r="C38" s="162"/>
      <c r="D38" s="162"/>
      <c r="E38" s="162"/>
      <c r="F38" s="162"/>
      <c r="G38" s="162"/>
    </row>
    <row r="39" spans="1:8" ht="74.25" customHeight="1" x14ac:dyDescent="0.25">
      <c r="A39" s="165" t="s">
        <v>732</v>
      </c>
      <c r="B39" s="165"/>
      <c r="C39" s="165"/>
      <c r="D39" s="165"/>
      <c r="E39" s="165"/>
      <c r="F39" s="165"/>
      <c r="G39" s="165"/>
    </row>
    <row r="40" spans="1:8" ht="66" customHeight="1" x14ac:dyDescent="0.25">
      <c r="A40" s="158" t="s">
        <v>733</v>
      </c>
      <c r="B40" s="158"/>
      <c r="C40" s="158"/>
      <c r="D40" s="158"/>
      <c r="E40" s="158"/>
      <c r="F40" s="158"/>
      <c r="G40" s="158"/>
      <c r="H40" s="146"/>
    </row>
    <row r="41" spans="1:8" ht="18" customHeight="1" x14ac:dyDescent="0.25">
      <c r="A41" s="159" t="s">
        <v>734</v>
      </c>
      <c r="B41" s="159"/>
      <c r="C41" s="159"/>
      <c r="D41" s="159"/>
      <c r="E41" s="159"/>
      <c r="F41" s="159"/>
      <c r="G41" s="159"/>
    </row>
    <row r="42" spans="1:8" ht="18" customHeight="1" x14ac:dyDescent="0.25">
      <c r="A42" s="160" t="s">
        <v>735</v>
      </c>
      <c r="B42" s="160"/>
      <c r="C42" s="160"/>
      <c r="D42" s="160"/>
      <c r="E42" s="160"/>
      <c r="F42" s="160"/>
      <c r="G42" s="160"/>
      <c r="H42" s="146"/>
    </row>
    <row r="43" spans="1:8" ht="18" customHeight="1" x14ac:dyDescent="0.25">
      <c r="A43" s="160" t="s">
        <v>736</v>
      </c>
      <c r="B43" s="160"/>
      <c r="C43" s="160"/>
      <c r="D43" s="160"/>
      <c r="E43" s="160"/>
      <c r="F43" s="160"/>
      <c r="G43" s="160"/>
      <c r="H43" s="146"/>
    </row>
    <row r="44" spans="1:8" ht="18" customHeight="1" x14ac:dyDescent="0.25">
      <c r="A44" s="160" t="s">
        <v>737</v>
      </c>
      <c r="B44" s="160"/>
      <c r="C44" s="160"/>
      <c r="D44" s="160"/>
      <c r="E44" s="160"/>
      <c r="F44" s="160"/>
      <c r="G44" s="160"/>
      <c r="H44" s="146"/>
    </row>
    <row r="45" spans="1:8" ht="18" customHeight="1" x14ac:dyDescent="0.25">
      <c r="A45" s="159" t="s">
        <v>738</v>
      </c>
      <c r="B45" s="159"/>
      <c r="C45" s="159"/>
      <c r="D45" s="159"/>
      <c r="E45" s="159"/>
      <c r="F45" s="159"/>
      <c r="G45" s="159"/>
    </row>
    <row r="46" spans="1:8" ht="42.75" customHeight="1" x14ac:dyDescent="0.25">
      <c r="A46" s="160" t="s">
        <v>70</v>
      </c>
      <c r="B46" s="160"/>
      <c r="C46" s="160"/>
      <c r="D46" s="160"/>
      <c r="E46" s="160"/>
      <c r="F46" s="160"/>
      <c r="G46" s="160"/>
      <c r="H46" s="146"/>
    </row>
    <row r="47" spans="1:8" ht="30" customHeight="1" x14ac:dyDescent="0.25">
      <c r="A47" s="155" t="s">
        <v>739</v>
      </c>
      <c r="B47" s="155"/>
      <c r="C47" s="155"/>
      <c r="D47" s="155"/>
      <c r="E47" s="155"/>
      <c r="F47" s="155"/>
      <c r="G47" s="155"/>
    </row>
    <row r="48" spans="1:8" ht="58.5" customHeight="1" x14ac:dyDescent="0.25">
      <c r="A48" s="162" t="s">
        <v>740</v>
      </c>
      <c r="B48" s="162"/>
      <c r="C48" s="162"/>
      <c r="D48" s="162"/>
      <c r="E48" s="162"/>
      <c r="F48" s="162"/>
      <c r="G48" s="162"/>
    </row>
    <row r="49" spans="1:8" ht="42.75" customHeight="1" x14ac:dyDescent="0.25">
      <c r="A49" s="159" t="s">
        <v>110</v>
      </c>
      <c r="B49" s="159"/>
      <c r="C49" s="159"/>
      <c r="D49" s="159"/>
      <c r="E49" s="159"/>
      <c r="F49" s="159"/>
      <c r="G49" s="159"/>
    </row>
    <row r="50" spans="1:8" ht="55.5" customHeight="1" x14ac:dyDescent="0.25">
      <c r="A50" s="160" t="s">
        <v>111</v>
      </c>
      <c r="B50" s="160"/>
      <c r="C50" s="160"/>
      <c r="D50" s="160"/>
      <c r="E50" s="160"/>
      <c r="F50" s="160"/>
      <c r="G50" s="160"/>
      <c r="H50" s="146"/>
    </row>
    <row r="51" spans="1:8" ht="130.5" customHeight="1" x14ac:dyDescent="0.25">
      <c r="A51" s="162" t="s">
        <v>741</v>
      </c>
      <c r="B51" s="162"/>
      <c r="C51" s="162"/>
      <c r="D51" s="162"/>
      <c r="E51" s="162"/>
      <c r="F51" s="162"/>
      <c r="G51" s="162"/>
    </row>
    <row r="52" spans="1:8" ht="60" customHeight="1" x14ac:dyDescent="0.25">
      <c r="A52" s="160" t="s">
        <v>742</v>
      </c>
      <c r="B52" s="160"/>
      <c r="C52" s="160"/>
      <c r="D52" s="160"/>
      <c r="E52" s="160"/>
      <c r="F52" s="160"/>
      <c r="G52" s="160"/>
      <c r="H52" s="146"/>
    </row>
    <row r="53" spans="1:8" ht="18" customHeight="1" x14ac:dyDescent="0.25">
      <c r="A53" s="160" t="s">
        <v>743</v>
      </c>
      <c r="B53" s="160"/>
      <c r="C53" s="160"/>
      <c r="D53" s="160"/>
      <c r="E53" s="160"/>
      <c r="F53" s="160"/>
      <c r="G53" s="160"/>
      <c r="H53" s="146"/>
    </row>
    <row r="54" spans="1:8" ht="18" customHeight="1" x14ac:dyDescent="0.25">
      <c r="A54" s="160" t="s">
        <v>744</v>
      </c>
      <c r="B54" s="160"/>
      <c r="C54" s="160"/>
      <c r="D54" s="160"/>
      <c r="E54" s="160"/>
      <c r="F54" s="160"/>
      <c r="G54" s="160"/>
      <c r="H54" s="146"/>
    </row>
    <row r="55" spans="1:8" ht="18" customHeight="1" x14ac:dyDescent="0.25">
      <c r="A55" s="160" t="s">
        <v>745</v>
      </c>
      <c r="B55" s="160"/>
      <c r="C55" s="160"/>
      <c r="D55" s="160"/>
      <c r="E55" s="160"/>
      <c r="F55" s="160"/>
      <c r="G55" s="160"/>
      <c r="H55" s="146"/>
    </row>
    <row r="56" spans="1:8" ht="18" customHeight="1" x14ac:dyDescent="0.25">
      <c r="A56" s="160" t="s">
        <v>746</v>
      </c>
      <c r="B56" s="160"/>
      <c r="C56" s="160"/>
      <c r="D56" s="160"/>
      <c r="E56" s="160"/>
      <c r="F56" s="160"/>
      <c r="G56" s="160"/>
      <c r="H56" s="146"/>
    </row>
    <row r="57" spans="1:8" ht="18" customHeight="1" x14ac:dyDescent="0.25">
      <c r="A57" s="159" t="s">
        <v>747</v>
      </c>
      <c r="B57" s="159"/>
      <c r="C57" s="159"/>
      <c r="D57" s="159"/>
      <c r="E57" s="159"/>
      <c r="F57" s="159"/>
      <c r="G57" s="159"/>
    </row>
    <row r="58" spans="1:8" ht="18" customHeight="1" x14ac:dyDescent="0.25">
      <c r="A58" s="160" t="s">
        <v>748</v>
      </c>
      <c r="B58" s="160"/>
      <c r="C58" s="160"/>
      <c r="D58" s="160"/>
      <c r="E58" s="160"/>
      <c r="F58" s="160"/>
      <c r="G58" s="160"/>
      <c r="H58" s="146"/>
    </row>
    <row r="59" spans="1:8" ht="18" customHeight="1" x14ac:dyDescent="0.25">
      <c r="A59" s="160" t="s">
        <v>749</v>
      </c>
      <c r="B59" s="160"/>
      <c r="C59" s="160"/>
      <c r="D59" s="160"/>
      <c r="E59" s="160"/>
      <c r="F59" s="160"/>
      <c r="G59" s="160"/>
      <c r="H59" s="146"/>
    </row>
    <row r="60" spans="1:8" ht="18.75" customHeight="1" x14ac:dyDescent="0.25">
      <c r="A60" s="160" t="s">
        <v>750</v>
      </c>
      <c r="B60" s="160"/>
      <c r="C60" s="160"/>
      <c r="D60" s="160"/>
      <c r="E60" s="160"/>
      <c r="F60" s="160"/>
      <c r="G60" s="160"/>
      <c r="H60" s="146"/>
    </row>
    <row r="61" spans="1:8" ht="18" customHeight="1" x14ac:dyDescent="0.25">
      <c r="A61" s="160" t="s">
        <v>751</v>
      </c>
      <c r="B61" s="160"/>
      <c r="C61" s="160"/>
      <c r="D61" s="160"/>
      <c r="E61" s="160"/>
      <c r="F61" s="160"/>
      <c r="G61" s="160"/>
      <c r="H61" s="146"/>
    </row>
    <row r="62" spans="1:8" ht="18" customHeight="1" x14ac:dyDescent="0.25">
      <c r="A62" s="160" t="s">
        <v>752</v>
      </c>
      <c r="B62" s="160"/>
      <c r="C62" s="160"/>
      <c r="D62" s="160"/>
      <c r="E62" s="160"/>
      <c r="F62" s="160"/>
      <c r="G62" s="160"/>
      <c r="H62" s="146"/>
    </row>
    <row r="63" spans="1:8" ht="18" customHeight="1" x14ac:dyDescent="0.25">
      <c r="A63" s="160" t="s">
        <v>753</v>
      </c>
      <c r="B63" s="160"/>
      <c r="C63" s="160"/>
      <c r="D63" s="160"/>
      <c r="E63" s="160"/>
      <c r="F63" s="160"/>
      <c r="G63" s="160"/>
      <c r="H63" s="146"/>
    </row>
    <row r="64" spans="1:8" ht="18" customHeight="1" x14ac:dyDescent="0.25">
      <c r="A64" s="159" t="s">
        <v>754</v>
      </c>
      <c r="B64" s="159"/>
      <c r="C64" s="159"/>
      <c r="D64" s="159"/>
      <c r="E64" s="159"/>
      <c r="F64" s="159"/>
      <c r="G64" s="159"/>
    </row>
    <row r="65" spans="1:8" ht="55.5" customHeight="1" x14ac:dyDescent="0.25">
      <c r="A65" s="163" t="s">
        <v>116</v>
      </c>
      <c r="B65" s="163"/>
      <c r="C65" s="163"/>
      <c r="D65" s="163"/>
      <c r="E65" s="163"/>
      <c r="F65" s="163"/>
      <c r="G65" s="163"/>
    </row>
    <row r="66" spans="1:8" ht="73.5" customHeight="1" x14ac:dyDescent="0.25">
      <c r="A66" s="162" t="s">
        <v>755</v>
      </c>
      <c r="B66" s="162"/>
      <c r="C66" s="162"/>
      <c r="D66" s="162"/>
      <c r="E66" s="162"/>
      <c r="F66" s="162"/>
      <c r="G66" s="162"/>
    </row>
    <row r="67" spans="1:8" ht="42.75" customHeight="1" x14ac:dyDescent="0.25">
      <c r="A67" s="159" t="s">
        <v>756</v>
      </c>
      <c r="B67" s="159"/>
      <c r="C67" s="159"/>
      <c r="D67" s="159"/>
      <c r="E67" s="159"/>
      <c r="F67" s="159"/>
      <c r="G67" s="159"/>
    </row>
    <row r="68" spans="1:8" ht="27.75" customHeight="1" x14ac:dyDescent="0.25">
      <c r="A68" s="160" t="s">
        <v>757</v>
      </c>
      <c r="B68" s="160"/>
      <c r="C68" s="160"/>
      <c r="D68" s="160"/>
      <c r="E68" s="160"/>
      <c r="F68" s="160"/>
      <c r="G68" s="160"/>
      <c r="H68" s="146"/>
    </row>
    <row r="69" spans="1:8" ht="60" customHeight="1" x14ac:dyDescent="0.25">
      <c r="A69" s="159" t="s">
        <v>758</v>
      </c>
      <c r="B69" s="159"/>
      <c r="C69" s="159"/>
      <c r="D69" s="159"/>
      <c r="E69" s="159"/>
      <c r="F69" s="159"/>
      <c r="G69" s="159"/>
    </row>
    <row r="70" spans="1:8" ht="72" customHeight="1" x14ac:dyDescent="0.25">
      <c r="A70" s="160" t="s">
        <v>759</v>
      </c>
      <c r="B70" s="160"/>
      <c r="C70" s="160"/>
      <c r="D70" s="160"/>
      <c r="E70" s="160"/>
      <c r="F70" s="160"/>
      <c r="G70" s="160"/>
      <c r="H70" s="146"/>
    </row>
    <row r="71" spans="1:8" ht="60" customHeight="1" x14ac:dyDescent="0.25">
      <c r="A71" s="160" t="s">
        <v>760</v>
      </c>
      <c r="B71" s="160"/>
      <c r="C71" s="160"/>
      <c r="D71" s="160"/>
      <c r="E71" s="160"/>
      <c r="F71" s="160"/>
      <c r="G71" s="160"/>
      <c r="H71" s="146"/>
    </row>
    <row r="72" spans="1:8" ht="59.25" customHeight="1" x14ac:dyDescent="0.25">
      <c r="A72" s="160" t="s">
        <v>761</v>
      </c>
      <c r="B72" s="160"/>
      <c r="C72" s="160"/>
      <c r="D72" s="160"/>
      <c r="E72" s="160"/>
      <c r="F72" s="160"/>
      <c r="G72" s="160"/>
      <c r="H72" s="146"/>
    </row>
    <row r="73" spans="1:8" ht="70.5" customHeight="1" x14ac:dyDescent="0.25">
      <c r="A73" s="162" t="s">
        <v>762</v>
      </c>
      <c r="B73" s="162"/>
      <c r="C73" s="162"/>
      <c r="D73" s="162"/>
      <c r="E73" s="162"/>
      <c r="F73" s="162"/>
      <c r="G73" s="162"/>
    </row>
    <row r="74" spans="1:8" ht="42.75" customHeight="1" x14ac:dyDescent="0.25">
      <c r="A74" s="160" t="s">
        <v>152</v>
      </c>
      <c r="B74" s="160"/>
      <c r="C74" s="160"/>
      <c r="D74" s="160"/>
      <c r="E74" s="160"/>
      <c r="F74" s="160"/>
      <c r="G74" s="160"/>
      <c r="H74" s="146"/>
    </row>
    <row r="75" spans="1:8" ht="42.75" customHeight="1" x14ac:dyDescent="0.25">
      <c r="A75" s="160" t="s">
        <v>153</v>
      </c>
      <c r="B75" s="160"/>
      <c r="C75" s="160"/>
      <c r="D75" s="160"/>
      <c r="E75" s="160"/>
      <c r="F75" s="160"/>
      <c r="G75" s="160"/>
      <c r="H75" s="146"/>
    </row>
    <row r="76" spans="1:8" ht="30.75" customHeight="1" x14ac:dyDescent="0.25">
      <c r="A76" s="155" t="s">
        <v>763</v>
      </c>
      <c r="B76" s="155"/>
      <c r="C76" s="155"/>
      <c r="D76" s="155"/>
      <c r="E76" s="155"/>
      <c r="F76" s="155"/>
      <c r="G76" s="155"/>
    </row>
    <row r="77" spans="1:8" ht="57.75" customHeight="1" x14ac:dyDescent="0.25">
      <c r="A77" s="162" t="s">
        <v>764</v>
      </c>
      <c r="B77" s="162"/>
      <c r="C77" s="162"/>
      <c r="D77" s="162"/>
      <c r="E77" s="162"/>
      <c r="F77" s="162"/>
      <c r="G77" s="162"/>
    </row>
    <row r="78" spans="1:8" ht="30.75" customHeight="1" x14ac:dyDescent="0.25">
      <c r="A78" s="160" t="s">
        <v>158</v>
      </c>
      <c r="B78" s="160"/>
      <c r="C78" s="160"/>
      <c r="D78" s="160"/>
      <c r="E78" s="160"/>
      <c r="F78" s="160"/>
      <c r="G78" s="160"/>
      <c r="H78" s="146"/>
    </row>
    <row r="79" spans="1:8" ht="30.75" customHeight="1" x14ac:dyDescent="0.25">
      <c r="A79" s="160" t="s">
        <v>159</v>
      </c>
      <c r="B79" s="160"/>
      <c r="C79" s="160"/>
      <c r="D79" s="160"/>
      <c r="E79" s="160"/>
      <c r="F79" s="160"/>
      <c r="G79" s="160"/>
      <c r="H79" s="146"/>
    </row>
    <row r="80" spans="1:8" ht="96" customHeight="1" x14ac:dyDescent="0.25">
      <c r="A80" s="162" t="s">
        <v>765</v>
      </c>
      <c r="B80" s="162"/>
      <c r="C80" s="162"/>
      <c r="D80" s="162"/>
      <c r="E80" s="162"/>
      <c r="F80" s="162"/>
      <c r="G80" s="162"/>
    </row>
    <row r="81" spans="1:8" ht="22.5" customHeight="1" x14ac:dyDescent="0.25">
      <c r="A81" s="159" t="s">
        <v>163</v>
      </c>
      <c r="B81" s="159"/>
      <c r="C81" s="159"/>
      <c r="D81" s="159"/>
      <c r="E81" s="159"/>
      <c r="F81" s="159"/>
      <c r="G81" s="159"/>
    </row>
    <row r="82" spans="1:8" ht="18" customHeight="1" x14ac:dyDescent="0.25">
      <c r="A82" s="159" t="s">
        <v>766</v>
      </c>
      <c r="B82" s="159"/>
      <c r="C82" s="159"/>
      <c r="D82" s="159"/>
      <c r="E82" s="159"/>
      <c r="F82" s="159"/>
      <c r="G82" s="159"/>
    </row>
    <row r="83" spans="1:8" ht="18" customHeight="1" x14ac:dyDescent="0.25">
      <c r="A83" s="160" t="s">
        <v>767</v>
      </c>
      <c r="B83" s="160"/>
      <c r="C83" s="160"/>
      <c r="D83" s="160"/>
      <c r="E83" s="160"/>
      <c r="F83" s="160"/>
      <c r="G83" s="160"/>
      <c r="H83" s="146"/>
    </row>
    <row r="84" spans="1:8" ht="18" customHeight="1" x14ac:dyDescent="0.25">
      <c r="A84" s="159" t="s">
        <v>768</v>
      </c>
      <c r="B84" s="159"/>
      <c r="C84" s="159"/>
      <c r="D84" s="159"/>
      <c r="E84" s="159"/>
      <c r="F84" s="159"/>
      <c r="G84" s="159"/>
    </row>
    <row r="85" spans="1:8" ht="18" customHeight="1" x14ac:dyDescent="0.25">
      <c r="A85" s="159" t="s">
        <v>769</v>
      </c>
      <c r="B85" s="159"/>
      <c r="C85" s="159"/>
      <c r="D85" s="159"/>
      <c r="E85" s="159"/>
      <c r="F85" s="159"/>
      <c r="G85" s="159"/>
    </row>
    <row r="86" spans="1:8" ht="18" customHeight="1" x14ac:dyDescent="0.25">
      <c r="A86" s="160" t="s">
        <v>770</v>
      </c>
      <c r="B86" s="160"/>
      <c r="C86" s="160"/>
      <c r="D86" s="160"/>
      <c r="E86" s="160"/>
      <c r="F86" s="160"/>
      <c r="G86" s="160"/>
      <c r="H86" s="146"/>
    </row>
    <row r="87" spans="1:8" ht="18" customHeight="1" x14ac:dyDescent="0.25">
      <c r="A87" s="160" t="s">
        <v>771</v>
      </c>
      <c r="B87" s="160"/>
      <c r="C87" s="160"/>
      <c r="D87" s="160"/>
      <c r="E87" s="160"/>
      <c r="F87" s="160"/>
      <c r="G87" s="160"/>
      <c r="H87" s="146"/>
    </row>
    <row r="88" spans="1:8" ht="18" customHeight="1" x14ac:dyDescent="0.25">
      <c r="A88" s="160" t="s">
        <v>772</v>
      </c>
      <c r="B88" s="160"/>
      <c r="C88" s="160"/>
      <c r="D88" s="160"/>
      <c r="E88" s="160"/>
      <c r="F88" s="160"/>
      <c r="G88" s="160"/>
      <c r="H88" s="146"/>
    </row>
    <row r="89" spans="1:8" ht="18" customHeight="1" x14ac:dyDescent="0.25">
      <c r="A89" s="160" t="s">
        <v>773</v>
      </c>
      <c r="B89" s="160"/>
      <c r="C89" s="160"/>
      <c r="D89" s="160"/>
      <c r="E89" s="160"/>
      <c r="F89" s="160"/>
      <c r="G89" s="160"/>
      <c r="H89" s="146"/>
    </row>
    <row r="90" spans="1:8" ht="18" customHeight="1" x14ac:dyDescent="0.25">
      <c r="A90" s="159" t="s">
        <v>774</v>
      </c>
      <c r="B90" s="159"/>
      <c r="C90" s="159"/>
      <c r="D90" s="159"/>
      <c r="E90" s="159"/>
      <c r="F90" s="159"/>
      <c r="G90" s="159"/>
    </row>
    <row r="91" spans="1:8" ht="20.25" customHeight="1" x14ac:dyDescent="0.25">
      <c r="A91" s="160" t="s">
        <v>165</v>
      </c>
      <c r="B91" s="160"/>
      <c r="C91" s="160"/>
      <c r="D91" s="160"/>
      <c r="E91" s="160"/>
      <c r="F91" s="160"/>
      <c r="G91" s="160"/>
      <c r="H91" s="146"/>
    </row>
    <row r="92" spans="1:8" ht="37.5" customHeight="1" x14ac:dyDescent="0.25">
      <c r="A92" s="162" t="s">
        <v>775</v>
      </c>
      <c r="B92" s="162"/>
      <c r="C92" s="162"/>
      <c r="D92" s="162"/>
      <c r="E92" s="162"/>
      <c r="F92" s="162"/>
      <c r="G92" s="162"/>
    </row>
    <row r="93" spans="1:8" ht="30.75" customHeight="1" x14ac:dyDescent="0.25">
      <c r="A93" s="160" t="s">
        <v>184</v>
      </c>
      <c r="B93" s="160"/>
      <c r="C93" s="160"/>
      <c r="D93" s="160"/>
      <c r="E93" s="160"/>
      <c r="F93" s="160"/>
      <c r="G93" s="160"/>
      <c r="H93" s="146"/>
    </row>
    <row r="94" spans="1:8" ht="30" customHeight="1" x14ac:dyDescent="0.25">
      <c r="A94" s="160" t="s">
        <v>185</v>
      </c>
      <c r="B94" s="160"/>
      <c r="C94" s="160"/>
      <c r="D94" s="160"/>
      <c r="E94" s="160"/>
      <c r="F94" s="160"/>
      <c r="G94" s="160"/>
      <c r="H94" s="146"/>
    </row>
    <row r="95" spans="1:8" ht="36" customHeight="1" x14ac:dyDescent="0.25">
      <c r="A95" s="162" t="s">
        <v>776</v>
      </c>
      <c r="B95" s="162"/>
      <c r="C95" s="162"/>
      <c r="D95" s="162"/>
      <c r="E95" s="162"/>
      <c r="F95" s="162"/>
      <c r="G95" s="162"/>
    </row>
    <row r="96" spans="1:8" ht="30.75" customHeight="1" x14ac:dyDescent="0.25">
      <c r="A96" s="160" t="s">
        <v>189</v>
      </c>
      <c r="B96" s="160"/>
      <c r="C96" s="160"/>
      <c r="D96" s="160"/>
      <c r="E96" s="160"/>
      <c r="F96" s="160"/>
      <c r="G96" s="160"/>
      <c r="H96" s="146"/>
    </row>
    <row r="97" spans="1:8" ht="30" customHeight="1" x14ac:dyDescent="0.25">
      <c r="A97" s="160" t="s">
        <v>190</v>
      </c>
      <c r="B97" s="160"/>
      <c r="C97" s="160"/>
      <c r="D97" s="160"/>
      <c r="E97" s="160"/>
      <c r="F97" s="160"/>
      <c r="G97" s="160"/>
      <c r="H97" s="146"/>
    </row>
    <row r="98" spans="1:8" ht="55.5" customHeight="1" x14ac:dyDescent="0.25">
      <c r="A98" s="162" t="s">
        <v>777</v>
      </c>
      <c r="B98" s="162"/>
      <c r="C98" s="162"/>
      <c r="D98" s="162"/>
      <c r="E98" s="162"/>
      <c r="F98" s="162"/>
      <c r="G98" s="162"/>
    </row>
    <row r="99" spans="1:8" ht="45" customHeight="1" x14ac:dyDescent="0.25">
      <c r="A99" s="159" t="s">
        <v>778</v>
      </c>
      <c r="B99" s="159"/>
      <c r="C99" s="159"/>
      <c r="D99" s="159"/>
      <c r="E99" s="159"/>
      <c r="F99" s="159"/>
      <c r="G99" s="159"/>
    </row>
    <row r="100" spans="1:8" ht="30" customHeight="1" x14ac:dyDescent="0.25">
      <c r="A100" s="160" t="s">
        <v>779</v>
      </c>
      <c r="B100" s="160"/>
      <c r="C100" s="160"/>
      <c r="D100" s="160"/>
      <c r="E100" s="160"/>
      <c r="F100" s="160"/>
      <c r="G100" s="160"/>
      <c r="H100" s="146"/>
    </row>
    <row r="101" spans="1:8" ht="30" customHeight="1" x14ac:dyDescent="0.25">
      <c r="A101" s="155" t="s">
        <v>195</v>
      </c>
      <c r="B101" s="155"/>
      <c r="C101" s="155"/>
      <c r="D101" s="155"/>
      <c r="E101" s="155"/>
      <c r="F101" s="155"/>
      <c r="G101" s="155"/>
    </row>
    <row r="102" spans="1:8" ht="63" customHeight="1" x14ac:dyDescent="0.25">
      <c r="A102" s="162" t="s">
        <v>780</v>
      </c>
      <c r="B102" s="162"/>
      <c r="C102" s="162"/>
      <c r="D102" s="162"/>
      <c r="E102" s="162"/>
      <c r="F102" s="162"/>
      <c r="G102" s="162"/>
    </row>
    <row r="103" spans="1:8" ht="60" customHeight="1" x14ac:dyDescent="0.25">
      <c r="A103" s="159" t="s">
        <v>781</v>
      </c>
      <c r="B103" s="159"/>
      <c r="C103" s="159"/>
      <c r="D103" s="159"/>
      <c r="E103" s="159"/>
      <c r="F103" s="159"/>
      <c r="G103" s="159"/>
    </row>
    <row r="104" spans="1:8" ht="42.75" customHeight="1" x14ac:dyDescent="0.25">
      <c r="A104" s="160" t="s">
        <v>70</v>
      </c>
      <c r="B104" s="160"/>
      <c r="C104" s="160"/>
      <c r="D104" s="160"/>
      <c r="E104" s="160"/>
      <c r="F104" s="160"/>
      <c r="G104" s="160"/>
      <c r="H104" s="146"/>
    </row>
    <row r="105" spans="1:8" ht="65.25" customHeight="1" x14ac:dyDescent="0.25">
      <c r="A105" s="162" t="s">
        <v>782</v>
      </c>
      <c r="B105" s="162"/>
      <c r="C105" s="162"/>
      <c r="D105" s="162"/>
      <c r="E105" s="162"/>
      <c r="F105" s="162"/>
      <c r="G105" s="162"/>
    </row>
    <row r="106" spans="1:8" ht="51.75" customHeight="1" x14ac:dyDescent="0.25">
      <c r="A106" s="160" t="s">
        <v>783</v>
      </c>
      <c r="B106" s="160"/>
      <c r="C106" s="160"/>
      <c r="D106" s="160"/>
      <c r="E106" s="160"/>
      <c r="F106" s="160"/>
      <c r="G106" s="160"/>
      <c r="H106" s="146"/>
    </row>
    <row r="107" spans="1:8" ht="42.75" customHeight="1" x14ac:dyDescent="0.25">
      <c r="A107" s="163" t="s">
        <v>70</v>
      </c>
      <c r="B107" s="163"/>
      <c r="C107" s="163"/>
      <c r="D107" s="163"/>
      <c r="E107" s="163"/>
      <c r="F107" s="163"/>
      <c r="G107" s="163"/>
    </row>
    <row r="108" spans="1:8" ht="193.5" customHeight="1" x14ac:dyDescent="0.25">
      <c r="A108" s="162" t="s">
        <v>784</v>
      </c>
      <c r="B108" s="162"/>
      <c r="C108" s="162"/>
      <c r="D108" s="162"/>
      <c r="E108" s="162"/>
      <c r="F108" s="162"/>
      <c r="G108" s="162"/>
    </row>
    <row r="109" spans="1:8" ht="48" customHeight="1" x14ac:dyDescent="0.25">
      <c r="A109" s="159" t="s">
        <v>785</v>
      </c>
      <c r="B109" s="159"/>
      <c r="C109" s="159"/>
      <c r="D109" s="159"/>
      <c r="E109" s="159"/>
      <c r="F109" s="159"/>
      <c r="G109" s="159"/>
    </row>
    <row r="110" spans="1:8" ht="34.5" customHeight="1" x14ac:dyDescent="0.25">
      <c r="A110" s="160" t="s">
        <v>786</v>
      </c>
      <c r="B110" s="160"/>
      <c r="C110" s="160"/>
      <c r="D110" s="160"/>
      <c r="E110" s="160"/>
      <c r="F110" s="160"/>
      <c r="G110" s="160"/>
      <c r="H110" s="146"/>
    </row>
    <row r="111" spans="1:8" ht="18" customHeight="1" x14ac:dyDescent="0.25">
      <c r="A111" s="160" t="s">
        <v>787</v>
      </c>
      <c r="B111" s="160"/>
      <c r="C111" s="160"/>
      <c r="D111" s="160"/>
      <c r="E111" s="160"/>
      <c r="F111" s="160"/>
      <c r="G111" s="160"/>
      <c r="H111" s="146"/>
    </row>
    <row r="112" spans="1:8" ht="18" customHeight="1" x14ac:dyDescent="0.25">
      <c r="A112" s="160" t="s">
        <v>211</v>
      </c>
      <c r="B112" s="160"/>
      <c r="C112" s="160"/>
      <c r="D112" s="160"/>
      <c r="E112" s="160"/>
      <c r="F112" s="160"/>
      <c r="G112" s="160"/>
      <c r="H112" s="146"/>
    </row>
    <row r="113" spans="1:8" ht="18" customHeight="1" x14ac:dyDescent="0.25">
      <c r="A113" s="160" t="s">
        <v>213</v>
      </c>
      <c r="B113" s="160"/>
      <c r="C113" s="160"/>
      <c r="D113" s="160"/>
      <c r="E113" s="160"/>
      <c r="F113" s="160"/>
      <c r="G113" s="160"/>
      <c r="H113" s="146"/>
    </row>
    <row r="114" spans="1:8" ht="18" customHeight="1" x14ac:dyDescent="0.25">
      <c r="A114" s="160" t="s">
        <v>214</v>
      </c>
      <c r="B114" s="160"/>
      <c r="C114" s="160"/>
      <c r="D114" s="160"/>
      <c r="E114" s="160"/>
      <c r="F114" s="160"/>
      <c r="G114" s="160"/>
      <c r="H114" s="146"/>
    </row>
    <row r="115" spans="1:8" ht="18" customHeight="1" x14ac:dyDescent="0.25">
      <c r="A115" s="160" t="s">
        <v>215</v>
      </c>
      <c r="B115" s="160"/>
      <c r="C115" s="160"/>
      <c r="D115" s="160"/>
      <c r="E115" s="160"/>
      <c r="F115" s="160"/>
      <c r="G115" s="160"/>
      <c r="H115" s="146"/>
    </row>
    <row r="116" spans="1:8" ht="18" customHeight="1" x14ac:dyDescent="0.25">
      <c r="A116" s="160" t="s">
        <v>216</v>
      </c>
      <c r="B116" s="160"/>
      <c r="C116" s="160"/>
      <c r="D116" s="160"/>
      <c r="E116" s="160"/>
      <c r="F116" s="160"/>
      <c r="G116" s="160"/>
      <c r="H116" s="146"/>
    </row>
    <row r="117" spans="1:8" ht="18" customHeight="1" x14ac:dyDescent="0.25">
      <c r="A117" s="159" t="s">
        <v>217</v>
      </c>
      <c r="B117" s="159"/>
      <c r="C117" s="159"/>
      <c r="D117" s="159"/>
      <c r="E117" s="159"/>
      <c r="F117" s="159"/>
      <c r="G117" s="159"/>
    </row>
    <row r="118" spans="1:8" ht="18" customHeight="1" x14ac:dyDescent="0.25">
      <c r="A118" s="160" t="s">
        <v>219</v>
      </c>
      <c r="B118" s="160"/>
      <c r="C118" s="160"/>
      <c r="D118" s="160"/>
      <c r="E118" s="160"/>
      <c r="F118" s="160"/>
      <c r="G118" s="160"/>
      <c r="H118" s="146"/>
    </row>
    <row r="119" spans="1:8" ht="18.75" customHeight="1" x14ac:dyDescent="0.25">
      <c r="A119" s="159" t="s">
        <v>220</v>
      </c>
      <c r="B119" s="159"/>
      <c r="C119" s="159"/>
      <c r="D119" s="159"/>
      <c r="E119" s="159"/>
      <c r="F119" s="159"/>
      <c r="G119" s="159"/>
    </row>
    <row r="120" spans="1:8" ht="18" customHeight="1" x14ac:dyDescent="0.25">
      <c r="A120" s="160" t="s">
        <v>788</v>
      </c>
      <c r="B120" s="160"/>
      <c r="C120" s="160"/>
      <c r="D120" s="160"/>
      <c r="E120" s="160"/>
      <c r="F120" s="160"/>
      <c r="G120" s="160"/>
      <c r="H120" s="146"/>
    </row>
    <row r="121" spans="1:8" ht="18" customHeight="1" x14ac:dyDescent="0.25">
      <c r="A121" s="159" t="s">
        <v>222</v>
      </c>
      <c r="B121" s="159"/>
      <c r="C121" s="159"/>
      <c r="D121" s="159"/>
      <c r="E121" s="159"/>
      <c r="F121" s="159"/>
      <c r="G121" s="159"/>
    </row>
    <row r="122" spans="1:8" ht="18" customHeight="1" x14ac:dyDescent="0.25">
      <c r="A122" s="160" t="s">
        <v>223</v>
      </c>
      <c r="B122" s="160"/>
      <c r="C122" s="160"/>
      <c r="D122" s="160"/>
      <c r="E122" s="160"/>
      <c r="F122" s="160"/>
      <c r="G122" s="160"/>
      <c r="H122" s="146"/>
    </row>
    <row r="123" spans="1:8" ht="18" customHeight="1" x14ac:dyDescent="0.25">
      <c r="A123" s="160" t="s">
        <v>224</v>
      </c>
      <c r="B123" s="160"/>
      <c r="C123" s="160"/>
      <c r="D123" s="160"/>
      <c r="E123" s="160"/>
      <c r="F123" s="160"/>
      <c r="G123" s="160"/>
      <c r="H123" s="146"/>
    </row>
    <row r="124" spans="1:8" ht="19.5" customHeight="1" x14ac:dyDescent="0.25">
      <c r="A124" s="160" t="s">
        <v>789</v>
      </c>
      <c r="B124" s="160"/>
      <c r="C124" s="160"/>
      <c r="D124" s="160"/>
      <c r="E124" s="160"/>
      <c r="F124" s="160"/>
      <c r="G124" s="160"/>
      <c r="H124" s="146"/>
    </row>
    <row r="125" spans="1:8" ht="171" customHeight="1" x14ac:dyDescent="0.25">
      <c r="A125" s="162" t="s">
        <v>790</v>
      </c>
      <c r="B125" s="162"/>
      <c r="C125" s="162"/>
      <c r="D125" s="162"/>
      <c r="E125" s="162"/>
      <c r="F125" s="162"/>
      <c r="G125" s="162"/>
    </row>
    <row r="126" spans="1:8" ht="54" customHeight="1" x14ac:dyDescent="0.25">
      <c r="A126" s="160" t="s">
        <v>791</v>
      </c>
      <c r="B126" s="160"/>
      <c r="C126" s="160"/>
      <c r="D126" s="160"/>
      <c r="E126" s="160"/>
      <c r="F126" s="160"/>
      <c r="G126" s="160"/>
      <c r="H126" s="146"/>
    </row>
    <row r="127" spans="1:8" ht="39" customHeight="1" x14ac:dyDescent="0.25">
      <c r="A127" s="159" t="s">
        <v>792</v>
      </c>
      <c r="B127" s="159"/>
      <c r="C127" s="159"/>
      <c r="D127" s="159"/>
      <c r="E127" s="159"/>
      <c r="F127" s="159"/>
      <c r="G127" s="159"/>
    </row>
    <row r="128" spans="1:8" ht="18" customHeight="1" x14ac:dyDescent="0.25">
      <c r="A128" s="160" t="s">
        <v>787</v>
      </c>
      <c r="B128" s="160"/>
      <c r="C128" s="160"/>
      <c r="D128" s="160"/>
      <c r="E128" s="160"/>
      <c r="F128" s="160"/>
      <c r="G128" s="160"/>
      <c r="H128" s="146"/>
    </row>
    <row r="129" spans="1:8" ht="18.75" customHeight="1" x14ac:dyDescent="0.25">
      <c r="A129" s="166" t="s">
        <v>211</v>
      </c>
      <c r="B129" s="166"/>
      <c r="C129" s="166"/>
      <c r="D129" s="166"/>
      <c r="E129" s="166"/>
      <c r="F129" s="166"/>
      <c r="G129" s="166"/>
      <c r="H129" s="146"/>
    </row>
    <row r="130" spans="1:8" ht="18" customHeight="1" x14ac:dyDescent="0.25">
      <c r="A130" s="160" t="s">
        <v>213</v>
      </c>
      <c r="B130" s="160"/>
      <c r="C130" s="160"/>
      <c r="D130" s="160"/>
      <c r="E130" s="160"/>
      <c r="F130" s="160"/>
      <c r="G130" s="160"/>
      <c r="H130" s="146"/>
    </row>
    <row r="131" spans="1:8" ht="18" customHeight="1" x14ac:dyDescent="0.25">
      <c r="A131" s="160" t="s">
        <v>214</v>
      </c>
      <c r="B131" s="160"/>
      <c r="C131" s="160"/>
      <c r="D131" s="160"/>
      <c r="E131" s="160"/>
      <c r="F131" s="160"/>
      <c r="G131" s="160"/>
      <c r="H131" s="146"/>
    </row>
    <row r="132" spans="1:8" ht="18" customHeight="1" x14ac:dyDescent="0.25">
      <c r="A132" s="159" t="s">
        <v>215</v>
      </c>
      <c r="B132" s="159"/>
      <c r="C132" s="159"/>
      <c r="D132" s="159"/>
      <c r="E132" s="159"/>
      <c r="F132" s="159"/>
      <c r="G132" s="159"/>
    </row>
    <row r="133" spans="1:8" ht="18" customHeight="1" x14ac:dyDescent="0.25">
      <c r="A133" s="160" t="s">
        <v>216</v>
      </c>
      <c r="B133" s="160"/>
      <c r="C133" s="160"/>
      <c r="D133" s="160"/>
      <c r="E133" s="160"/>
      <c r="F133" s="160"/>
      <c r="G133" s="160"/>
      <c r="H133" s="146"/>
    </row>
    <row r="134" spans="1:8" ht="18" customHeight="1" x14ac:dyDescent="0.25">
      <c r="A134" s="160" t="s">
        <v>217</v>
      </c>
      <c r="B134" s="160"/>
      <c r="C134" s="160"/>
      <c r="D134" s="160"/>
      <c r="E134" s="160"/>
      <c r="F134" s="160"/>
      <c r="G134" s="160"/>
      <c r="H134" s="146"/>
    </row>
    <row r="135" spans="1:8" ht="18" customHeight="1" x14ac:dyDescent="0.25">
      <c r="A135" s="160" t="s">
        <v>219</v>
      </c>
      <c r="B135" s="160"/>
      <c r="C135" s="160"/>
      <c r="D135" s="160"/>
      <c r="E135" s="160"/>
      <c r="F135" s="160"/>
      <c r="G135" s="160"/>
      <c r="H135" s="146"/>
    </row>
    <row r="136" spans="1:8" ht="18" customHeight="1" x14ac:dyDescent="0.25">
      <c r="A136" s="160" t="s">
        <v>220</v>
      </c>
      <c r="B136" s="160"/>
      <c r="C136" s="160"/>
      <c r="D136" s="160"/>
      <c r="E136" s="160"/>
      <c r="F136" s="160"/>
      <c r="G136" s="160"/>
      <c r="H136" s="146"/>
    </row>
    <row r="137" spans="1:8" ht="18" customHeight="1" x14ac:dyDescent="0.25">
      <c r="A137" s="160" t="s">
        <v>793</v>
      </c>
      <c r="B137" s="160"/>
      <c r="C137" s="160"/>
      <c r="D137" s="160"/>
      <c r="E137" s="160"/>
      <c r="F137" s="160"/>
      <c r="G137" s="160"/>
      <c r="H137" s="146"/>
    </row>
    <row r="138" spans="1:8" ht="109.5" customHeight="1" x14ac:dyDescent="0.25">
      <c r="A138" s="162" t="s">
        <v>794</v>
      </c>
      <c r="B138" s="162"/>
      <c r="C138" s="162"/>
      <c r="D138" s="162"/>
      <c r="E138" s="162"/>
      <c r="F138" s="162"/>
      <c r="G138" s="162"/>
    </row>
    <row r="139" spans="1:8" ht="30.75" customHeight="1" x14ac:dyDescent="0.25">
      <c r="A139" s="160" t="s">
        <v>237</v>
      </c>
      <c r="B139" s="160"/>
      <c r="C139" s="160"/>
      <c r="D139" s="160"/>
      <c r="E139" s="160"/>
      <c r="F139" s="160"/>
      <c r="G139" s="160"/>
      <c r="H139" s="146"/>
    </row>
    <row r="140" spans="1:8" ht="18" customHeight="1" x14ac:dyDescent="0.25">
      <c r="A140" s="159" t="s">
        <v>795</v>
      </c>
      <c r="B140" s="159"/>
      <c r="C140" s="159"/>
      <c r="D140" s="159"/>
      <c r="E140" s="159"/>
      <c r="F140" s="159"/>
      <c r="G140" s="159"/>
    </row>
    <row r="141" spans="1:8" ht="18" customHeight="1" x14ac:dyDescent="0.25">
      <c r="A141" s="159" t="s">
        <v>796</v>
      </c>
      <c r="B141" s="159"/>
      <c r="C141" s="159"/>
      <c r="D141" s="159"/>
      <c r="E141" s="159"/>
      <c r="F141" s="159"/>
      <c r="G141" s="159"/>
    </row>
    <row r="142" spans="1:8" ht="18.75" customHeight="1" x14ac:dyDescent="0.25">
      <c r="A142" s="160" t="s">
        <v>797</v>
      </c>
      <c r="B142" s="160"/>
      <c r="C142" s="160"/>
      <c r="D142" s="160"/>
      <c r="E142" s="160"/>
      <c r="F142" s="160"/>
      <c r="G142" s="160"/>
      <c r="H142" s="146"/>
    </row>
    <row r="143" spans="1:8" ht="18" customHeight="1" x14ac:dyDescent="0.25">
      <c r="A143" s="160" t="s">
        <v>798</v>
      </c>
      <c r="B143" s="160"/>
      <c r="C143" s="160"/>
      <c r="D143" s="160"/>
      <c r="E143" s="160"/>
      <c r="F143" s="160"/>
      <c r="G143" s="160"/>
      <c r="H143" s="146"/>
    </row>
    <row r="144" spans="1:8" ht="18" customHeight="1" x14ac:dyDescent="0.25">
      <c r="A144" s="160" t="s">
        <v>799</v>
      </c>
      <c r="B144" s="160"/>
      <c r="C144" s="160"/>
      <c r="D144" s="160"/>
      <c r="E144" s="160"/>
      <c r="F144" s="160"/>
      <c r="G144" s="160"/>
      <c r="H144" s="146"/>
    </row>
    <row r="145" spans="1:8" ht="18" customHeight="1" x14ac:dyDescent="0.25">
      <c r="A145" s="160" t="s">
        <v>800</v>
      </c>
      <c r="B145" s="160"/>
      <c r="C145" s="160"/>
      <c r="D145" s="160"/>
      <c r="E145" s="160"/>
      <c r="F145" s="160"/>
      <c r="G145" s="160"/>
      <c r="H145" s="146"/>
    </row>
    <row r="146" spans="1:8" ht="18" customHeight="1" x14ac:dyDescent="0.25">
      <c r="A146" s="160" t="s">
        <v>801</v>
      </c>
      <c r="B146" s="160"/>
      <c r="C146" s="160"/>
      <c r="D146" s="160"/>
      <c r="E146" s="160"/>
      <c r="F146" s="160"/>
      <c r="G146" s="160"/>
      <c r="H146" s="146"/>
    </row>
    <row r="147" spans="1:8" ht="18" customHeight="1" x14ac:dyDescent="0.25">
      <c r="A147" s="159" t="s">
        <v>802</v>
      </c>
      <c r="B147" s="159"/>
      <c r="C147" s="159"/>
      <c r="D147" s="159"/>
      <c r="E147" s="159"/>
      <c r="F147" s="159"/>
      <c r="G147" s="159"/>
    </row>
    <row r="148" spans="1:8" ht="18" customHeight="1" x14ac:dyDescent="0.25">
      <c r="A148" s="163" t="s">
        <v>238</v>
      </c>
      <c r="B148" s="163"/>
      <c r="C148" s="163"/>
      <c r="D148" s="163"/>
      <c r="E148" s="163"/>
      <c r="F148" s="163"/>
      <c r="G148" s="163"/>
    </row>
    <row r="149" spans="1:8" s="148" customFormat="1" ht="18" customHeight="1" x14ac:dyDescent="0.25">
      <c r="A149" s="155" t="s">
        <v>253</v>
      </c>
      <c r="B149" s="155"/>
      <c r="C149" s="155"/>
      <c r="D149" s="155"/>
      <c r="E149" s="155"/>
      <c r="F149" s="155"/>
      <c r="G149" s="155"/>
    </row>
    <row r="150" spans="1:8" ht="63" customHeight="1" x14ac:dyDescent="0.25">
      <c r="A150" s="162" t="s">
        <v>803</v>
      </c>
      <c r="B150" s="162"/>
      <c r="C150" s="162"/>
      <c r="D150" s="162"/>
      <c r="E150" s="162"/>
      <c r="F150" s="162"/>
      <c r="G150" s="162"/>
    </row>
    <row r="151" spans="1:8" ht="59.25" customHeight="1" x14ac:dyDescent="0.25">
      <c r="A151" s="160" t="s">
        <v>804</v>
      </c>
      <c r="B151" s="160"/>
      <c r="C151" s="160"/>
      <c r="D151" s="160"/>
      <c r="E151" s="160"/>
      <c r="F151" s="160"/>
      <c r="G151" s="160"/>
      <c r="H151" s="146"/>
    </row>
    <row r="152" spans="1:8" ht="42.75" customHeight="1" x14ac:dyDescent="0.25">
      <c r="A152" s="160" t="s">
        <v>257</v>
      </c>
      <c r="B152" s="160"/>
      <c r="C152" s="160"/>
      <c r="D152" s="160"/>
      <c r="E152" s="160"/>
      <c r="F152" s="160"/>
      <c r="G152" s="160"/>
      <c r="H152" s="146"/>
    </row>
    <row r="153" spans="1:8" ht="63" customHeight="1" x14ac:dyDescent="0.25">
      <c r="A153" s="162" t="s">
        <v>805</v>
      </c>
      <c r="B153" s="162"/>
      <c r="C153" s="162"/>
      <c r="D153" s="162"/>
      <c r="E153" s="162"/>
      <c r="F153" s="162"/>
      <c r="G153" s="162"/>
    </row>
    <row r="154" spans="1:8" ht="48" customHeight="1" x14ac:dyDescent="0.25">
      <c r="A154" s="159" t="s">
        <v>806</v>
      </c>
      <c r="B154" s="159"/>
      <c r="C154" s="159"/>
      <c r="D154" s="159"/>
      <c r="E154" s="159"/>
      <c r="F154" s="159"/>
      <c r="G154" s="159"/>
    </row>
    <row r="155" spans="1:8" ht="42.75" customHeight="1" x14ac:dyDescent="0.25">
      <c r="A155" s="160" t="s">
        <v>261</v>
      </c>
      <c r="B155" s="160"/>
      <c r="C155" s="160"/>
      <c r="D155" s="160"/>
      <c r="E155" s="160"/>
      <c r="F155" s="160"/>
      <c r="G155" s="160"/>
      <c r="H155" s="146"/>
    </row>
    <row r="156" spans="1:8" ht="30" customHeight="1" x14ac:dyDescent="0.25">
      <c r="A156" s="155" t="s">
        <v>807</v>
      </c>
      <c r="B156" s="155"/>
      <c r="C156" s="155"/>
      <c r="D156" s="155"/>
      <c r="E156" s="155"/>
      <c r="F156" s="155"/>
      <c r="G156" s="155"/>
    </row>
    <row r="157" spans="1:8" ht="124.5" customHeight="1" x14ac:dyDescent="0.25">
      <c r="A157" s="162" t="s">
        <v>808</v>
      </c>
      <c r="B157" s="162"/>
      <c r="C157" s="162"/>
      <c r="D157" s="162"/>
      <c r="E157" s="162"/>
      <c r="F157" s="162"/>
      <c r="G157" s="162"/>
    </row>
    <row r="158" spans="1:8" ht="66.75" customHeight="1" x14ac:dyDescent="0.25">
      <c r="A158" s="165" t="s">
        <v>809</v>
      </c>
      <c r="B158" s="165"/>
      <c r="C158" s="165"/>
      <c r="D158" s="165"/>
      <c r="E158" s="165"/>
      <c r="F158" s="165"/>
      <c r="G158" s="165"/>
    </row>
    <row r="159" spans="1:8" ht="40.5" customHeight="1" x14ac:dyDescent="0.25">
      <c r="A159" s="160" t="s">
        <v>810</v>
      </c>
      <c r="B159" s="160"/>
      <c r="C159" s="160"/>
      <c r="D159" s="160"/>
      <c r="E159" s="160"/>
      <c r="F159" s="160"/>
      <c r="G159" s="160"/>
      <c r="H159" s="146"/>
    </row>
    <row r="160" spans="1:8" ht="46.5" customHeight="1" x14ac:dyDescent="0.25">
      <c r="A160" s="160" t="s">
        <v>811</v>
      </c>
      <c r="B160" s="160"/>
      <c r="C160" s="160"/>
      <c r="D160" s="160"/>
      <c r="E160" s="160"/>
      <c r="F160" s="160"/>
      <c r="G160" s="160"/>
      <c r="H160" s="146"/>
    </row>
    <row r="161" spans="1:8" ht="18" customHeight="1" x14ac:dyDescent="0.25">
      <c r="A161" s="160" t="s">
        <v>812</v>
      </c>
      <c r="B161" s="160"/>
      <c r="C161" s="160"/>
      <c r="D161" s="160"/>
      <c r="E161" s="160"/>
      <c r="F161" s="160"/>
      <c r="G161" s="160"/>
      <c r="H161" s="146"/>
    </row>
    <row r="162" spans="1:8" ht="30.75" customHeight="1" x14ac:dyDescent="0.25">
      <c r="A162" s="159" t="s">
        <v>813</v>
      </c>
      <c r="B162" s="159"/>
      <c r="C162" s="159"/>
      <c r="D162" s="159"/>
      <c r="E162" s="159"/>
      <c r="F162" s="159"/>
      <c r="G162" s="159"/>
    </row>
    <row r="163" spans="1:8" ht="18" customHeight="1" x14ac:dyDescent="0.25">
      <c r="A163" s="159" t="s">
        <v>814</v>
      </c>
      <c r="B163" s="159"/>
      <c r="C163" s="159"/>
      <c r="D163" s="159"/>
      <c r="E163" s="159"/>
      <c r="F163" s="159"/>
      <c r="G163" s="159"/>
    </row>
    <row r="164" spans="1:8" ht="42.75" customHeight="1" x14ac:dyDescent="0.25">
      <c r="A164" s="160" t="s">
        <v>815</v>
      </c>
      <c r="B164" s="160"/>
      <c r="C164" s="160"/>
      <c r="D164" s="160"/>
      <c r="E164" s="160"/>
      <c r="F164" s="160"/>
      <c r="G164" s="160"/>
      <c r="H164" s="146"/>
    </row>
    <row r="165" spans="1:8" ht="30.75" customHeight="1" x14ac:dyDescent="0.25">
      <c r="A165" s="159" t="s">
        <v>816</v>
      </c>
      <c r="B165" s="159"/>
      <c r="C165" s="159"/>
      <c r="D165" s="159"/>
      <c r="E165" s="159"/>
      <c r="F165" s="159"/>
      <c r="G165" s="159"/>
    </row>
    <row r="166" spans="1:8" ht="42.75" customHeight="1" x14ac:dyDescent="0.25">
      <c r="A166" s="159" t="s">
        <v>817</v>
      </c>
      <c r="B166" s="159"/>
      <c r="C166" s="159"/>
      <c r="D166" s="159"/>
      <c r="E166" s="159"/>
      <c r="F166" s="159"/>
      <c r="G166" s="159"/>
    </row>
    <row r="167" spans="1:8" ht="42.75" customHeight="1" x14ac:dyDescent="0.25">
      <c r="A167" s="160" t="s">
        <v>818</v>
      </c>
      <c r="B167" s="160"/>
      <c r="C167" s="160"/>
      <c r="D167" s="160"/>
      <c r="E167" s="160"/>
      <c r="F167" s="160"/>
      <c r="G167" s="160"/>
      <c r="H167" s="146"/>
    </row>
    <row r="168" spans="1:8" ht="42.75" customHeight="1" x14ac:dyDescent="0.25">
      <c r="A168" s="159" t="s">
        <v>819</v>
      </c>
      <c r="B168" s="159"/>
      <c r="C168" s="159"/>
      <c r="D168" s="159"/>
      <c r="E168" s="159"/>
      <c r="F168" s="159"/>
      <c r="G168" s="159"/>
    </row>
    <row r="169" spans="1:8" ht="42.75" customHeight="1" x14ac:dyDescent="0.25">
      <c r="A169" s="159" t="s">
        <v>820</v>
      </c>
      <c r="B169" s="159"/>
      <c r="C169" s="159"/>
      <c r="D169" s="159"/>
      <c r="E169" s="159"/>
      <c r="F169" s="159"/>
      <c r="G169" s="159"/>
    </row>
    <row r="170" spans="1:8" ht="30.75" customHeight="1" x14ac:dyDescent="0.25">
      <c r="A170" s="163" t="s">
        <v>821</v>
      </c>
      <c r="B170" s="163"/>
      <c r="C170" s="163"/>
      <c r="D170" s="163"/>
      <c r="E170" s="163"/>
      <c r="F170" s="163"/>
      <c r="G170" s="163"/>
    </row>
    <row r="171" spans="1:8" ht="18" customHeight="1" x14ac:dyDescent="0.25">
      <c r="A171" s="155" t="s">
        <v>268</v>
      </c>
      <c r="B171" s="155"/>
      <c r="C171" s="155"/>
      <c r="D171" s="155"/>
      <c r="E171" s="155"/>
      <c r="F171" s="155"/>
      <c r="G171" s="155"/>
    </row>
    <row r="172" spans="1:8" ht="49.5" customHeight="1" x14ac:dyDescent="0.25">
      <c r="A172" s="162" t="s">
        <v>822</v>
      </c>
      <c r="B172" s="162"/>
      <c r="C172" s="162"/>
      <c r="D172" s="162"/>
      <c r="E172" s="162"/>
      <c r="F172" s="162"/>
      <c r="G172" s="162"/>
    </row>
    <row r="173" spans="1:8" ht="39.75" customHeight="1" x14ac:dyDescent="0.25">
      <c r="A173" s="160" t="s">
        <v>823</v>
      </c>
      <c r="B173" s="160"/>
      <c r="C173" s="160"/>
      <c r="D173" s="160"/>
      <c r="E173" s="160"/>
      <c r="F173" s="160"/>
      <c r="G173" s="160"/>
      <c r="H173" s="146"/>
    </row>
    <row r="174" spans="1:8" ht="42.75" customHeight="1" x14ac:dyDescent="0.25">
      <c r="A174" s="163" t="s">
        <v>70</v>
      </c>
      <c r="B174" s="163"/>
      <c r="C174" s="163"/>
      <c r="D174" s="163"/>
      <c r="E174" s="163"/>
      <c r="F174" s="163"/>
      <c r="G174" s="163"/>
    </row>
    <row r="175" spans="1:8" ht="51" customHeight="1" x14ac:dyDescent="0.25">
      <c r="A175" s="162" t="s">
        <v>824</v>
      </c>
      <c r="B175" s="162"/>
      <c r="C175" s="162"/>
      <c r="D175" s="162"/>
      <c r="E175" s="162"/>
      <c r="F175" s="162"/>
      <c r="G175" s="162"/>
    </row>
    <row r="176" spans="1:8" ht="40.5" customHeight="1" x14ac:dyDescent="0.25">
      <c r="A176" s="160" t="s">
        <v>825</v>
      </c>
      <c r="B176" s="160"/>
      <c r="C176" s="160"/>
      <c r="D176" s="160"/>
      <c r="E176" s="160"/>
      <c r="F176" s="160"/>
      <c r="G176" s="160"/>
      <c r="H176" s="146"/>
    </row>
    <row r="177" spans="1:8" ht="30.75" customHeight="1" x14ac:dyDescent="0.25">
      <c r="A177" s="160" t="s">
        <v>277</v>
      </c>
      <c r="B177" s="160"/>
      <c r="C177" s="160"/>
      <c r="D177" s="160"/>
      <c r="E177" s="160"/>
      <c r="F177" s="160"/>
      <c r="G177" s="160"/>
      <c r="H177" s="146"/>
    </row>
    <row r="178" spans="1:8" ht="78" customHeight="1" x14ac:dyDescent="0.25">
      <c r="A178" s="162" t="s">
        <v>826</v>
      </c>
      <c r="B178" s="162"/>
      <c r="C178" s="162"/>
      <c r="D178" s="162"/>
      <c r="E178" s="162"/>
      <c r="F178" s="162"/>
      <c r="G178" s="162"/>
    </row>
    <row r="179" spans="1:8" ht="35.25" customHeight="1" x14ac:dyDescent="0.25">
      <c r="A179" s="160" t="s">
        <v>827</v>
      </c>
      <c r="B179" s="160"/>
      <c r="C179" s="160"/>
      <c r="D179" s="160"/>
      <c r="E179" s="160"/>
      <c r="F179" s="160"/>
      <c r="G179" s="160"/>
      <c r="H179" s="146"/>
    </row>
    <row r="180" spans="1:8" ht="18" customHeight="1" x14ac:dyDescent="0.25">
      <c r="A180" s="160" t="s">
        <v>828</v>
      </c>
      <c r="B180" s="160"/>
      <c r="C180" s="160"/>
      <c r="D180" s="160"/>
      <c r="E180" s="160"/>
      <c r="F180" s="160"/>
      <c r="G180" s="160"/>
      <c r="H180" s="146"/>
    </row>
    <row r="181" spans="1:8" ht="18" customHeight="1" x14ac:dyDescent="0.25">
      <c r="A181" s="160" t="s">
        <v>829</v>
      </c>
      <c r="B181" s="160"/>
      <c r="C181" s="160"/>
      <c r="D181" s="160"/>
      <c r="E181" s="160"/>
      <c r="F181" s="160"/>
      <c r="G181" s="160"/>
      <c r="H181" s="146"/>
    </row>
    <row r="182" spans="1:8" ht="18.75" customHeight="1" x14ac:dyDescent="0.25">
      <c r="A182" s="159" t="s">
        <v>830</v>
      </c>
      <c r="B182" s="159"/>
      <c r="C182" s="159"/>
      <c r="D182" s="159"/>
      <c r="E182" s="159"/>
      <c r="F182" s="159"/>
      <c r="G182" s="159"/>
    </row>
    <row r="183" spans="1:8" ht="18" customHeight="1" x14ac:dyDescent="0.25">
      <c r="A183" s="159" t="s">
        <v>831</v>
      </c>
      <c r="B183" s="159"/>
      <c r="C183" s="159"/>
      <c r="D183" s="159"/>
      <c r="E183" s="159"/>
      <c r="F183" s="159"/>
      <c r="G183" s="159"/>
    </row>
    <row r="184" spans="1:8" ht="18" customHeight="1" x14ac:dyDescent="0.25">
      <c r="A184" s="160" t="s">
        <v>832</v>
      </c>
      <c r="B184" s="160"/>
      <c r="C184" s="160"/>
      <c r="D184" s="160"/>
      <c r="E184" s="160"/>
      <c r="F184" s="160"/>
      <c r="G184" s="160"/>
      <c r="H184" s="146"/>
    </row>
    <row r="185" spans="1:8" ht="39.75" customHeight="1" x14ac:dyDescent="0.25">
      <c r="A185" s="160" t="s">
        <v>282</v>
      </c>
      <c r="B185" s="160"/>
      <c r="C185" s="160"/>
      <c r="D185" s="160"/>
      <c r="E185" s="160"/>
      <c r="F185" s="160"/>
      <c r="G185" s="160"/>
      <c r="H185" s="146"/>
    </row>
    <row r="186" spans="1:8" ht="30.75" customHeight="1" x14ac:dyDescent="0.25">
      <c r="A186" s="155" t="s">
        <v>833</v>
      </c>
      <c r="B186" s="155"/>
      <c r="C186" s="155"/>
      <c r="D186" s="155"/>
      <c r="E186" s="155"/>
      <c r="F186" s="155"/>
      <c r="G186" s="155"/>
    </row>
    <row r="187" spans="1:8" ht="45.75" customHeight="1" x14ac:dyDescent="0.25">
      <c r="A187" s="162" t="s">
        <v>834</v>
      </c>
      <c r="B187" s="162"/>
      <c r="C187" s="162"/>
      <c r="D187" s="162"/>
      <c r="E187" s="162"/>
      <c r="F187" s="162"/>
      <c r="G187" s="162"/>
    </row>
    <row r="188" spans="1:8" ht="30.75" customHeight="1" x14ac:dyDescent="0.25">
      <c r="A188" s="160" t="s">
        <v>294</v>
      </c>
      <c r="B188" s="160"/>
      <c r="C188" s="160"/>
      <c r="D188" s="160"/>
      <c r="E188" s="160"/>
      <c r="F188" s="160"/>
      <c r="G188" s="160"/>
      <c r="H188" s="146"/>
    </row>
    <row r="189" spans="1:8" ht="30" customHeight="1" x14ac:dyDescent="0.25">
      <c r="A189" s="163" t="s">
        <v>295</v>
      </c>
      <c r="B189" s="163"/>
      <c r="C189" s="163"/>
      <c r="D189" s="163"/>
      <c r="E189" s="163"/>
      <c r="F189" s="163"/>
      <c r="G189" s="163"/>
    </row>
    <row r="190" spans="1:8" ht="45.75" customHeight="1" x14ac:dyDescent="0.25">
      <c r="A190" s="162" t="s">
        <v>835</v>
      </c>
      <c r="B190" s="162"/>
      <c r="C190" s="162"/>
      <c r="D190" s="162"/>
      <c r="E190" s="162"/>
      <c r="F190" s="162"/>
      <c r="G190" s="162"/>
    </row>
    <row r="191" spans="1:8" ht="31.5" customHeight="1" x14ac:dyDescent="0.25">
      <c r="A191" s="160" t="s">
        <v>836</v>
      </c>
      <c r="B191" s="160"/>
      <c r="C191" s="160"/>
      <c r="D191" s="160"/>
      <c r="E191" s="160"/>
      <c r="F191" s="160"/>
      <c r="G191" s="160"/>
      <c r="H191" s="146"/>
    </row>
    <row r="192" spans="1:8" ht="30" customHeight="1" x14ac:dyDescent="0.25">
      <c r="A192" s="160" t="s">
        <v>295</v>
      </c>
      <c r="B192" s="160"/>
      <c r="C192" s="160"/>
      <c r="D192" s="160"/>
      <c r="E192" s="160"/>
      <c r="F192" s="160"/>
      <c r="G192" s="160"/>
      <c r="H192" s="146"/>
    </row>
    <row r="193" spans="1:8" ht="30.75" customHeight="1" x14ac:dyDescent="0.25">
      <c r="A193" s="167" t="s">
        <v>299</v>
      </c>
      <c r="B193" s="167"/>
      <c r="C193" s="167"/>
      <c r="D193" s="167"/>
      <c r="E193" s="167"/>
      <c r="F193" s="167"/>
      <c r="G193" s="167"/>
    </row>
    <row r="194" spans="1:8" ht="42.75" customHeight="1" x14ac:dyDescent="0.25">
      <c r="A194" s="168" t="s">
        <v>837</v>
      </c>
      <c r="B194" s="168"/>
      <c r="C194" s="168"/>
      <c r="D194" s="168"/>
      <c r="E194" s="168"/>
      <c r="F194" s="168"/>
      <c r="G194" s="168"/>
    </row>
    <row r="195" spans="1:8" ht="15.75" customHeight="1" x14ac:dyDescent="0.25">
      <c r="A195" s="169" t="s">
        <v>838</v>
      </c>
      <c r="B195" s="169"/>
      <c r="C195" s="169"/>
      <c r="D195" s="169"/>
      <c r="E195" s="169"/>
      <c r="F195" s="169"/>
      <c r="G195" s="169"/>
    </row>
    <row r="196" spans="1:8" ht="57.75" customHeight="1" x14ac:dyDescent="0.25">
      <c r="A196" s="170" t="s">
        <v>839</v>
      </c>
      <c r="B196" s="170"/>
      <c r="C196" s="170"/>
      <c r="D196" s="170"/>
      <c r="E196" s="170"/>
      <c r="F196" s="170"/>
      <c r="G196" s="170"/>
    </row>
    <row r="197" spans="1:8" ht="36" customHeight="1" x14ac:dyDescent="0.25">
      <c r="A197" s="160" t="s">
        <v>303</v>
      </c>
      <c r="B197" s="160"/>
      <c r="C197" s="160"/>
      <c r="D197" s="160"/>
      <c r="E197" s="160"/>
      <c r="F197" s="160"/>
      <c r="G197" s="160"/>
      <c r="H197" s="146"/>
    </row>
    <row r="198" spans="1:8" ht="40.5" customHeight="1" x14ac:dyDescent="0.25">
      <c r="A198" s="160" t="s">
        <v>840</v>
      </c>
      <c r="B198" s="160"/>
      <c r="C198" s="160"/>
      <c r="D198" s="160"/>
      <c r="E198" s="160"/>
      <c r="F198" s="160"/>
      <c r="G198" s="160"/>
      <c r="H198" s="146"/>
    </row>
    <row r="199" spans="1:8" ht="75.75" customHeight="1" x14ac:dyDescent="0.25">
      <c r="A199" s="171" t="s">
        <v>841</v>
      </c>
      <c r="B199" s="171"/>
      <c r="C199" s="171"/>
      <c r="D199" s="171"/>
      <c r="E199" s="171"/>
      <c r="F199" s="171"/>
      <c r="G199" s="171"/>
    </row>
    <row r="200" spans="1:8" ht="37.5" customHeight="1" x14ac:dyDescent="0.25">
      <c r="A200" s="172" t="s">
        <v>307</v>
      </c>
      <c r="B200" s="172"/>
      <c r="C200" s="172"/>
      <c r="D200" s="172"/>
      <c r="E200" s="172"/>
      <c r="F200" s="172"/>
      <c r="G200" s="172"/>
      <c r="H200" s="146"/>
    </row>
    <row r="201" spans="1:8" ht="42.75" customHeight="1" x14ac:dyDescent="0.25">
      <c r="A201" s="163" t="s">
        <v>308</v>
      </c>
      <c r="B201" s="163"/>
      <c r="C201" s="163"/>
      <c r="D201" s="163"/>
      <c r="E201" s="163"/>
      <c r="F201" s="163"/>
      <c r="G201" s="163"/>
    </row>
    <row r="202" spans="1:8" ht="63" customHeight="1" x14ac:dyDescent="0.25">
      <c r="A202" s="169" t="s">
        <v>842</v>
      </c>
      <c r="B202" s="169"/>
      <c r="C202" s="169"/>
      <c r="D202" s="169"/>
      <c r="E202" s="169"/>
      <c r="F202" s="169"/>
      <c r="G202" s="169"/>
    </row>
    <row r="203" spans="1:8" ht="38.25" customHeight="1" x14ac:dyDescent="0.25">
      <c r="A203" s="160" t="s">
        <v>311</v>
      </c>
      <c r="B203" s="160"/>
      <c r="C203" s="160"/>
      <c r="D203" s="160"/>
      <c r="E203" s="160"/>
      <c r="F203" s="160"/>
      <c r="G203" s="160"/>
      <c r="H203" s="146"/>
    </row>
    <row r="204" spans="1:8" ht="21" customHeight="1" x14ac:dyDescent="0.25">
      <c r="A204" s="163" t="s">
        <v>312</v>
      </c>
      <c r="B204" s="163"/>
      <c r="C204" s="163"/>
      <c r="D204" s="163"/>
      <c r="E204" s="163"/>
      <c r="F204" s="163"/>
      <c r="G204" s="163"/>
    </row>
    <row r="205" spans="1:8" ht="81" customHeight="1" x14ac:dyDescent="0.25">
      <c r="A205" s="169" t="s">
        <v>843</v>
      </c>
      <c r="B205" s="169"/>
      <c r="C205" s="169"/>
      <c r="D205" s="169"/>
      <c r="E205" s="169"/>
      <c r="F205" s="169"/>
      <c r="G205" s="169"/>
    </row>
    <row r="206" spans="1:8" ht="57.75" customHeight="1" x14ac:dyDescent="0.25">
      <c r="A206" s="158" t="s">
        <v>844</v>
      </c>
      <c r="B206" s="158"/>
      <c r="C206" s="158"/>
      <c r="D206" s="158"/>
      <c r="E206" s="158"/>
      <c r="F206" s="158"/>
      <c r="G206" s="158"/>
      <c r="H206" s="146"/>
    </row>
    <row r="207" spans="1:8" ht="33.75" customHeight="1" x14ac:dyDescent="0.25">
      <c r="A207" s="173" t="s">
        <v>845</v>
      </c>
      <c r="B207" s="173"/>
      <c r="C207" s="173"/>
      <c r="D207" s="173"/>
      <c r="E207" s="173"/>
      <c r="F207" s="173"/>
      <c r="G207" s="173"/>
      <c r="H207" s="146"/>
    </row>
    <row r="208" spans="1:8" ht="18" customHeight="1" x14ac:dyDescent="0.25">
      <c r="A208" s="159" t="s">
        <v>846</v>
      </c>
      <c r="B208" s="159"/>
      <c r="C208" s="159"/>
      <c r="D208" s="159"/>
      <c r="E208" s="159"/>
      <c r="F208" s="159"/>
      <c r="G208" s="159"/>
    </row>
    <row r="209" spans="1:8" ht="18" customHeight="1" x14ac:dyDescent="0.25">
      <c r="A209" s="159" t="s">
        <v>847</v>
      </c>
      <c r="B209" s="159"/>
      <c r="C209" s="159"/>
      <c r="D209" s="159"/>
      <c r="E209" s="159"/>
      <c r="F209" s="159"/>
      <c r="G209" s="159"/>
    </row>
    <row r="210" spans="1:8" ht="18.75" customHeight="1" x14ac:dyDescent="0.25">
      <c r="A210" s="163" t="s">
        <v>848</v>
      </c>
      <c r="B210" s="163"/>
      <c r="C210" s="163"/>
      <c r="D210" s="163"/>
      <c r="E210" s="163"/>
      <c r="F210" s="163"/>
      <c r="G210" s="163"/>
    </row>
    <row r="211" spans="1:8" ht="45.75" customHeight="1" x14ac:dyDescent="0.25">
      <c r="A211" s="169" t="s">
        <v>849</v>
      </c>
      <c r="B211" s="169"/>
      <c r="C211" s="169"/>
      <c r="D211" s="169"/>
      <c r="E211" s="169"/>
      <c r="F211" s="169"/>
      <c r="G211" s="169"/>
    </row>
    <row r="212" spans="1:8" ht="30.75" customHeight="1" x14ac:dyDescent="0.25">
      <c r="A212" s="159" t="s">
        <v>325</v>
      </c>
      <c r="B212" s="159"/>
      <c r="C212" s="159"/>
      <c r="D212" s="159"/>
      <c r="E212" s="159"/>
      <c r="F212" s="159"/>
      <c r="G212" s="159"/>
    </row>
    <row r="213" spans="1:8" ht="30" customHeight="1" x14ac:dyDescent="0.25">
      <c r="A213" s="163" t="s">
        <v>326</v>
      </c>
      <c r="B213" s="163"/>
      <c r="C213" s="163"/>
      <c r="D213" s="163"/>
      <c r="E213" s="163"/>
      <c r="F213" s="163"/>
      <c r="G213" s="163"/>
    </row>
    <row r="214" spans="1:8" ht="75" customHeight="1" x14ac:dyDescent="0.25">
      <c r="A214" s="169" t="s">
        <v>850</v>
      </c>
      <c r="B214" s="169"/>
      <c r="C214" s="169"/>
      <c r="D214" s="169"/>
      <c r="E214" s="169"/>
      <c r="F214" s="169"/>
      <c r="G214" s="169"/>
    </row>
    <row r="215" spans="1:8" ht="60" customHeight="1" x14ac:dyDescent="0.25">
      <c r="A215" s="172" t="s">
        <v>329</v>
      </c>
      <c r="B215" s="172"/>
      <c r="C215" s="172"/>
      <c r="D215" s="172"/>
      <c r="E215" s="172"/>
      <c r="F215" s="172"/>
      <c r="G215" s="172"/>
      <c r="H215" s="146"/>
    </row>
    <row r="216" spans="1:8" ht="42.75" customHeight="1" x14ac:dyDescent="0.25">
      <c r="A216" s="160" t="s">
        <v>330</v>
      </c>
      <c r="B216" s="160"/>
      <c r="C216" s="160"/>
      <c r="D216" s="160"/>
      <c r="E216" s="160"/>
      <c r="F216" s="160"/>
      <c r="G216" s="160"/>
      <c r="H216" s="146"/>
    </row>
    <row r="217" spans="1:8" ht="43.5" customHeight="1" x14ac:dyDescent="0.25">
      <c r="A217" s="168" t="s">
        <v>851</v>
      </c>
      <c r="B217" s="168"/>
      <c r="C217" s="168"/>
      <c r="D217" s="168"/>
      <c r="E217" s="168"/>
      <c r="F217" s="168"/>
      <c r="G217" s="168"/>
    </row>
    <row r="218" spans="1:8" ht="61.5" customHeight="1" x14ac:dyDescent="0.25">
      <c r="A218" s="169" t="s">
        <v>852</v>
      </c>
      <c r="B218" s="169"/>
      <c r="C218" s="169"/>
      <c r="D218" s="169"/>
      <c r="E218" s="169"/>
      <c r="F218" s="169"/>
      <c r="G218" s="169"/>
    </row>
    <row r="219" spans="1:8" ht="40.5" customHeight="1" x14ac:dyDescent="0.25">
      <c r="A219" s="159" t="s">
        <v>853</v>
      </c>
      <c r="B219" s="159"/>
      <c r="C219" s="159"/>
      <c r="D219" s="159"/>
      <c r="E219" s="159"/>
      <c r="F219" s="159"/>
      <c r="G219" s="159"/>
    </row>
    <row r="220" spans="1:8" ht="30" customHeight="1" x14ac:dyDescent="0.25">
      <c r="A220" s="160" t="s">
        <v>854</v>
      </c>
      <c r="B220" s="160"/>
      <c r="C220" s="160"/>
      <c r="D220" s="160"/>
      <c r="E220" s="160"/>
      <c r="F220" s="160"/>
      <c r="G220" s="160"/>
      <c r="H220" s="146"/>
    </row>
    <row r="221" spans="1:8" ht="63" customHeight="1" x14ac:dyDescent="0.25">
      <c r="A221" s="169" t="s">
        <v>855</v>
      </c>
      <c r="B221" s="169"/>
      <c r="C221" s="169"/>
      <c r="D221" s="169"/>
      <c r="E221" s="169"/>
      <c r="F221" s="169"/>
      <c r="G221" s="169"/>
    </row>
    <row r="222" spans="1:8" ht="33" customHeight="1" x14ac:dyDescent="0.25">
      <c r="A222" s="160" t="s">
        <v>337</v>
      </c>
      <c r="B222" s="160"/>
      <c r="C222" s="160"/>
      <c r="D222" s="160"/>
      <c r="E222" s="160"/>
      <c r="F222" s="160"/>
      <c r="G222" s="160"/>
      <c r="H222" s="146"/>
    </row>
    <row r="223" spans="1:8" ht="42.75" customHeight="1" x14ac:dyDescent="0.25">
      <c r="A223" s="163" t="s">
        <v>308</v>
      </c>
      <c r="B223" s="163"/>
      <c r="C223" s="163"/>
      <c r="D223" s="163"/>
      <c r="E223" s="163"/>
      <c r="F223" s="163"/>
      <c r="G223" s="163"/>
    </row>
    <row r="224" spans="1:8" ht="63.75" customHeight="1" x14ac:dyDescent="0.25">
      <c r="A224" s="169" t="s">
        <v>856</v>
      </c>
      <c r="B224" s="169"/>
      <c r="C224" s="169"/>
      <c r="D224" s="169"/>
      <c r="E224" s="169"/>
      <c r="F224" s="169"/>
      <c r="G224" s="169"/>
    </row>
    <row r="225" spans="1:8" ht="62.25" customHeight="1" x14ac:dyDescent="0.25">
      <c r="A225" s="174" t="s">
        <v>857</v>
      </c>
      <c r="B225" s="174"/>
      <c r="C225" s="174"/>
      <c r="D225" s="174"/>
      <c r="E225" s="174"/>
      <c r="F225" s="174"/>
      <c r="G225" s="174"/>
      <c r="H225" s="146"/>
    </row>
    <row r="226" spans="1:8" ht="48" customHeight="1" x14ac:dyDescent="0.25">
      <c r="A226" s="160" t="s">
        <v>858</v>
      </c>
      <c r="B226" s="160"/>
      <c r="C226" s="160"/>
      <c r="D226" s="160"/>
      <c r="E226" s="160"/>
      <c r="F226" s="160"/>
      <c r="G226" s="160"/>
      <c r="H226" s="146"/>
    </row>
    <row r="227" spans="1:8" ht="42.75" customHeight="1" x14ac:dyDescent="0.25">
      <c r="A227" s="159" t="s">
        <v>859</v>
      </c>
      <c r="B227" s="159"/>
      <c r="C227" s="159"/>
      <c r="D227" s="159"/>
      <c r="E227" s="159"/>
      <c r="F227" s="159"/>
      <c r="G227" s="159"/>
    </row>
    <row r="228" spans="1:8" ht="75" customHeight="1" x14ac:dyDescent="0.25">
      <c r="A228" s="170" t="s">
        <v>860</v>
      </c>
      <c r="B228" s="170"/>
      <c r="C228" s="170"/>
      <c r="D228" s="170"/>
      <c r="E228" s="170"/>
      <c r="F228" s="170"/>
      <c r="G228" s="170"/>
    </row>
    <row r="229" spans="1:8" ht="58.5" customHeight="1" x14ac:dyDescent="0.25">
      <c r="A229" s="160" t="s">
        <v>861</v>
      </c>
      <c r="B229" s="160"/>
      <c r="C229" s="160"/>
      <c r="D229" s="160"/>
      <c r="E229" s="160"/>
      <c r="F229" s="160"/>
      <c r="G229" s="160"/>
      <c r="H229" s="146"/>
    </row>
    <row r="230" spans="1:8" ht="42.75" customHeight="1" x14ac:dyDescent="0.25">
      <c r="A230" s="159" t="s">
        <v>345</v>
      </c>
      <c r="B230" s="159"/>
      <c r="C230" s="159"/>
      <c r="D230" s="159"/>
      <c r="E230" s="159"/>
      <c r="F230" s="159"/>
      <c r="G230" s="159"/>
    </row>
    <row r="231" spans="1:8" ht="18" customHeight="1" x14ac:dyDescent="0.25">
      <c r="A231" s="161" t="s">
        <v>862</v>
      </c>
      <c r="B231" s="161"/>
      <c r="C231" s="161"/>
      <c r="D231" s="161"/>
      <c r="E231" s="161"/>
      <c r="F231" s="161"/>
      <c r="G231" s="161"/>
    </row>
    <row r="232" spans="1:8" ht="63" customHeight="1" x14ac:dyDescent="0.25">
      <c r="A232" s="169" t="s">
        <v>863</v>
      </c>
      <c r="B232" s="169"/>
      <c r="C232" s="169"/>
      <c r="D232" s="169"/>
      <c r="E232" s="169"/>
      <c r="F232" s="169"/>
      <c r="G232" s="169"/>
    </row>
    <row r="233" spans="1:8" ht="40.5" customHeight="1" x14ac:dyDescent="0.25">
      <c r="A233" s="160" t="s">
        <v>864</v>
      </c>
      <c r="B233" s="160"/>
      <c r="C233" s="160"/>
      <c r="D233" s="160"/>
      <c r="E233" s="160"/>
      <c r="F233" s="160"/>
      <c r="G233" s="160"/>
      <c r="H233" s="146"/>
    </row>
    <row r="234" spans="1:8" ht="52.5" customHeight="1" x14ac:dyDescent="0.25">
      <c r="A234" s="159" t="s">
        <v>865</v>
      </c>
      <c r="B234" s="159"/>
      <c r="C234" s="159"/>
      <c r="D234" s="159"/>
      <c r="E234" s="159"/>
      <c r="F234" s="159"/>
      <c r="G234" s="159"/>
    </row>
    <row r="235" spans="1:8" ht="24" customHeight="1" x14ac:dyDescent="0.25">
      <c r="A235" s="161" t="s">
        <v>862</v>
      </c>
      <c r="B235" s="161"/>
      <c r="C235" s="161"/>
      <c r="D235" s="161"/>
      <c r="E235" s="161"/>
      <c r="F235" s="161"/>
      <c r="G235" s="161"/>
    </row>
    <row r="236" spans="1:8" ht="45" customHeight="1" x14ac:dyDescent="0.25">
      <c r="A236" s="168" t="s">
        <v>866</v>
      </c>
      <c r="B236" s="168"/>
      <c r="C236" s="168"/>
      <c r="D236" s="168"/>
      <c r="E236" s="168"/>
      <c r="F236" s="168"/>
      <c r="G236" s="168"/>
    </row>
    <row r="237" spans="1:8" ht="73.5" customHeight="1" x14ac:dyDescent="0.25">
      <c r="A237" s="169" t="s">
        <v>867</v>
      </c>
      <c r="B237" s="169"/>
      <c r="C237" s="169"/>
      <c r="D237" s="169"/>
      <c r="E237" s="169"/>
      <c r="F237" s="169"/>
      <c r="G237" s="169"/>
    </row>
    <row r="238" spans="1:8" ht="27" customHeight="1" x14ac:dyDescent="0.25">
      <c r="A238" s="159" t="s">
        <v>868</v>
      </c>
      <c r="B238" s="159"/>
      <c r="C238" s="159"/>
      <c r="D238" s="159"/>
      <c r="E238" s="159"/>
      <c r="F238" s="159"/>
      <c r="G238" s="159"/>
    </row>
    <row r="239" spans="1:8" ht="15.75" customHeight="1" x14ac:dyDescent="0.25">
      <c r="A239" s="160" t="s">
        <v>869</v>
      </c>
      <c r="B239" s="160"/>
      <c r="C239" s="160"/>
      <c r="D239" s="160"/>
      <c r="E239" s="160"/>
      <c r="F239" s="160"/>
      <c r="G239" s="160"/>
      <c r="H239" s="146"/>
    </row>
    <row r="240" spans="1:8" ht="42.75" customHeight="1" x14ac:dyDescent="0.25">
      <c r="A240" s="160" t="s">
        <v>355</v>
      </c>
      <c r="B240" s="160"/>
      <c r="C240" s="160"/>
      <c r="D240" s="160"/>
      <c r="E240" s="160"/>
      <c r="F240" s="160"/>
      <c r="G240" s="160"/>
      <c r="H240" s="146"/>
    </row>
    <row r="241" spans="1:8" ht="42.75" customHeight="1" x14ac:dyDescent="0.25">
      <c r="A241" s="160" t="s">
        <v>356</v>
      </c>
      <c r="B241" s="160"/>
      <c r="C241" s="160"/>
      <c r="D241" s="160"/>
      <c r="E241" s="160"/>
      <c r="F241" s="160"/>
      <c r="G241" s="160"/>
      <c r="H241" s="146"/>
    </row>
    <row r="242" spans="1:8" ht="42.75" customHeight="1" x14ac:dyDescent="0.25">
      <c r="A242" s="160" t="s">
        <v>357</v>
      </c>
      <c r="B242" s="160"/>
      <c r="C242" s="160"/>
      <c r="D242" s="160"/>
      <c r="E242" s="160"/>
      <c r="F242" s="160"/>
      <c r="G242" s="160"/>
      <c r="H242" s="146"/>
    </row>
    <row r="243" spans="1:8" ht="79.5" customHeight="1" x14ac:dyDescent="0.25">
      <c r="A243" s="160" t="s">
        <v>358</v>
      </c>
      <c r="B243" s="160"/>
      <c r="C243" s="160"/>
      <c r="D243" s="160"/>
      <c r="E243" s="160"/>
      <c r="F243" s="160"/>
      <c r="G243" s="160"/>
      <c r="H243" s="146"/>
    </row>
    <row r="244" spans="1:8" ht="69" customHeight="1" x14ac:dyDescent="0.25">
      <c r="A244" s="160" t="s">
        <v>359</v>
      </c>
      <c r="B244" s="160"/>
      <c r="C244" s="160"/>
      <c r="D244" s="160"/>
      <c r="E244" s="160"/>
      <c r="F244" s="160"/>
      <c r="G244" s="160"/>
      <c r="H244" s="146"/>
    </row>
    <row r="245" spans="1:8" ht="42.75" customHeight="1" x14ac:dyDescent="0.25">
      <c r="A245" s="161" t="s">
        <v>859</v>
      </c>
      <c r="B245" s="161"/>
      <c r="C245" s="161"/>
      <c r="D245" s="161"/>
      <c r="E245" s="161"/>
      <c r="F245" s="161"/>
      <c r="G245" s="161"/>
    </row>
    <row r="246" spans="1:8" ht="87.75" customHeight="1" x14ac:dyDescent="0.25">
      <c r="A246" s="169" t="s">
        <v>870</v>
      </c>
      <c r="B246" s="169"/>
      <c r="C246" s="169"/>
      <c r="D246" s="169"/>
      <c r="E246" s="169"/>
      <c r="F246" s="169"/>
      <c r="G246" s="169"/>
    </row>
    <row r="247" spans="1:8" ht="68.25" customHeight="1" x14ac:dyDescent="0.25">
      <c r="A247" s="160" t="s">
        <v>362</v>
      </c>
      <c r="B247" s="160"/>
      <c r="C247" s="160"/>
      <c r="D247" s="160"/>
      <c r="E247" s="160"/>
      <c r="F247" s="160"/>
      <c r="G247" s="160"/>
      <c r="H247" s="146"/>
    </row>
    <row r="248" spans="1:8" ht="54.75" customHeight="1" x14ac:dyDescent="0.25">
      <c r="A248" s="159" t="s">
        <v>363</v>
      </c>
      <c r="B248" s="159"/>
      <c r="C248" s="159"/>
      <c r="D248" s="159"/>
      <c r="E248" s="159"/>
      <c r="F248" s="159"/>
      <c r="G248" s="159"/>
    </row>
    <row r="249" spans="1:8" ht="42.75" customHeight="1" x14ac:dyDescent="0.25">
      <c r="A249" s="161" t="s">
        <v>859</v>
      </c>
      <c r="B249" s="161"/>
      <c r="C249" s="161"/>
      <c r="D249" s="161"/>
      <c r="E249" s="161"/>
      <c r="F249" s="161"/>
      <c r="G249" s="161"/>
    </row>
    <row r="250" spans="1:8" ht="114.75" customHeight="1" x14ac:dyDescent="0.25">
      <c r="A250" s="169" t="s">
        <v>871</v>
      </c>
      <c r="B250" s="169"/>
      <c r="C250" s="169"/>
      <c r="D250" s="169"/>
      <c r="E250" s="169"/>
      <c r="F250" s="169"/>
      <c r="G250" s="169"/>
    </row>
    <row r="251" spans="1:8" ht="46.5" customHeight="1" x14ac:dyDescent="0.25">
      <c r="A251" s="160" t="s">
        <v>872</v>
      </c>
      <c r="B251" s="160"/>
      <c r="C251" s="160"/>
      <c r="D251" s="160"/>
      <c r="E251" s="160"/>
      <c r="F251" s="160"/>
      <c r="G251" s="160"/>
      <c r="H251" s="146"/>
    </row>
    <row r="252" spans="1:8" ht="40.5" customHeight="1" x14ac:dyDescent="0.25">
      <c r="A252" s="160" t="s">
        <v>873</v>
      </c>
      <c r="B252" s="160"/>
      <c r="C252" s="160"/>
      <c r="D252" s="160"/>
      <c r="E252" s="160"/>
      <c r="F252" s="160"/>
      <c r="G252" s="160"/>
      <c r="H252" s="146"/>
    </row>
    <row r="253" spans="1:8" ht="60" customHeight="1" x14ac:dyDescent="0.25">
      <c r="A253" s="160" t="s">
        <v>874</v>
      </c>
      <c r="B253" s="160"/>
      <c r="C253" s="160"/>
      <c r="D253" s="160"/>
      <c r="E253" s="160"/>
      <c r="F253" s="160"/>
      <c r="G253" s="160"/>
      <c r="H253" s="146"/>
    </row>
    <row r="254" spans="1:8" ht="46.5" customHeight="1" x14ac:dyDescent="0.25">
      <c r="A254" s="159" t="s">
        <v>371</v>
      </c>
      <c r="B254" s="159"/>
      <c r="C254" s="159"/>
      <c r="D254" s="159"/>
      <c r="E254" s="159"/>
      <c r="F254" s="159"/>
      <c r="G254" s="159"/>
    </row>
    <row r="255" spans="1:8" ht="18" customHeight="1" x14ac:dyDescent="0.25">
      <c r="A255" s="161" t="s">
        <v>862</v>
      </c>
      <c r="B255" s="161"/>
      <c r="C255" s="161"/>
      <c r="D255" s="161"/>
      <c r="E255" s="161"/>
      <c r="F255" s="161"/>
      <c r="G255" s="161"/>
    </row>
    <row r="256" spans="1:8" ht="84" customHeight="1" x14ac:dyDescent="0.25">
      <c r="A256" s="169" t="s">
        <v>875</v>
      </c>
      <c r="B256" s="169"/>
      <c r="C256" s="169"/>
      <c r="D256" s="169"/>
      <c r="E256" s="169"/>
      <c r="F256" s="169"/>
      <c r="G256" s="169"/>
    </row>
    <row r="257" spans="1:8" ht="67.5" customHeight="1" x14ac:dyDescent="0.25">
      <c r="A257" s="159" t="s">
        <v>374</v>
      </c>
      <c r="B257" s="159"/>
      <c r="C257" s="159"/>
      <c r="D257" s="159"/>
      <c r="E257" s="159"/>
      <c r="F257" s="159"/>
      <c r="G257" s="159"/>
    </row>
    <row r="258" spans="1:8" ht="67.5" customHeight="1" x14ac:dyDescent="0.25">
      <c r="A258" s="160" t="s">
        <v>375</v>
      </c>
      <c r="B258" s="160"/>
      <c r="C258" s="160"/>
      <c r="D258" s="160"/>
      <c r="E258" s="160"/>
      <c r="F258" s="160"/>
      <c r="G258" s="160"/>
      <c r="H258" s="146"/>
    </row>
    <row r="259" spans="1:8" ht="18" customHeight="1" x14ac:dyDescent="0.25">
      <c r="A259" s="161" t="s">
        <v>862</v>
      </c>
      <c r="B259" s="161"/>
      <c r="C259" s="161"/>
      <c r="D259" s="161"/>
      <c r="E259" s="161"/>
      <c r="F259" s="161"/>
      <c r="G259" s="161"/>
    </row>
    <row r="260" spans="1:8" ht="67.5" customHeight="1" x14ac:dyDescent="0.25">
      <c r="A260" s="169" t="s">
        <v>876</v>
      </c>
      <c r="B260" s="169"/>
      <c r="C260" s="169"/>
      <c r="D260" s="169"/>
      <c r="E260" s="169"/>
      <c r="F260" s="169"/>
      <c r="G260" s="169"/>
    </row>
    <row r="261" spans="1:8" ht="18" customHeight="1" x14ac:dyDescent="0.25">
      <c r="A261" s="160" t="s">
        <v>377</v>
      </c>
      <c r="B261" s="160"/>
      <c r="C261" s="160"/>
      <c r="D261" s="160"/>
      <c r="E261" s="160"/>
      <c r="F261" s="160"/>
      <c r="G261" s="160"/>
      <c r="H261" s="146"/>
    </row>
    <row r="262" spans="1:8" ht="18" customHeight="1" x14ac:dyDescent="0.25">
      <c r="A262" s="159" t="s">
        <v>378</v>
      </c>
      <c r="B262" s="159"/>
      <c r="C262" s="159"/>
      <c r="D262" s="159"/>
      <c r="E262" s="159"/>
      <c r="F262" s="159"/>
      <c r="G262" s="159"/>
    </row>
    <row r="263" spans="1:8" ht="18" customHeight="1" x14ac:dyDescent="0.25">
      <c r="A263" s="159" t="s">
        <v>383</v>
      </c>
      <c r="B263" s="159"/>
      <c r="C263" s="159"/>
      <c r="D263" s="159"/>
      <c r="E263" s="159"/>
      <c r="F263" s="159"/>
      <c r="G263" s="159"/>
    </row>
    <row r="264" spans="1:8" ht="18.75" customHeight="1" x14ac:dyDescent="0.25">
      <c r="A264" s="160" t="s">
        <v>386</v>
      </c>
      <c r="B264" s="160"/>
      <c r="C264" s="160"/>
      <c r="D264" s="160"/>
      <c r="E264" s="160"/>
      <c r="F264" s="160"/>
      <c r="G264" s="160"/>
      <c r="H264" s="146"/>
    </row>
    <row r="265" spans="1:8" ht="18" customHeight="1" x14ac:dyDescent="0.25">
      <c r="A265" s="159" t="s">
        <v>378</v>
      </c>
      <c r="B265" s="159"/>
      <c r="C265" s="159"/>
      <c r="D265" s="159"/>
      <c r="E265" s="159"/>
      <c r="F265" s="159"/>
      <c r="G265" s="159"/>
    </row>
    <row r="266" spans="1:8" ht="18" customHeight="1" x14ac:dyDescent="0.25">
      <c r="A266" s="160" t="s">
        <v>383</v>
      </c>
      <c r="B266" s="160"/>
      <c r="C266" s="160"/>
      <c r="D266" s="160"/>
      <c r="E266" s="160"/>
      <c r="F266" s="160"/>
      <c r="G266" s="160"/>
      <c r="H266" s="146"/>
    </row>
    <row r="267" spans="1:8" ht="18" customHeight="1" x14ac:dyDescent="0.25">
      <c r="A267" s="160" t="s">
        <v>387</v>
      </c>
      <c r="B267" s="160"/>
      <c r="C267" s="160"/>
      <c r="D267" s="160"/>
      <c r="E267" s="160"/>
      <c r="F267" s="160"/>
      <c r="G267" s="160"/>
      <c r="H267" s="146"/>
    </row>
    <row r="268" spans="1:8" ht="18" customHeight="1" x14ac:dyDescent="0.25">
      <c r="A268" s="160" t="s">
        <v>378</v>
      </c>
      <c r="B268" s="160"/>
      <c r="C268" s="160"/>
      <c r="D268" s="160"/>
      <c r="E268" s="160"/>
      <c r="F268" s="160"/>
      <c r="G268" s="160"/>
      <c r="H268" s="146"/>
    </row>
    <row r="269" spans="1:8" ht="18" customHeight="1" x14ac:dyDescent="0.25">
      <c r="A269" s="160" t="s">
        <v>383</v>
      </c>
      <c r="B269" s="160"/>
      <c r="C269" s="160"/>
      <c r="D269" s="160"/>
      <c r="E269" s="160"/>
      <c r="F269" s="160"/>
      <c r="G269" s="160"/>
      <c r="H269" s="146"/>
    </row>
    <row r="270" spans="1:8" ht="18" customHeight="1" x14ac:dyDescent="0.25">
      <c r="A270" s="160" t="s">
        <v>388</v>
      </c>
      <c r="B270" s="160"/>
      <c r="C270" s="160"/>
      <c r="D270" s="160"/>
      <c r="E270" s="160"/>
      <c r="F270" s="160"/>
      <c r="G270" s="160"/>
      <c r="H270" s="146"/>
    </row>
    <row r="271" spans="1:8" ht="18" customHeight="1" x14ac:dyDescent="0.25">
      <c r="A271" s="160" t="s">
        <v>378</v>
      </c>
      <c r="B271" s="160"/>
      <c r="C271" s="160"/>
      <c r="D271" s="160"/>
      <c r="E271" s="160"/>
      <c r="F271" s="160"/>
      <c r="G271" s="160"/>
      <c r="H271" s="146"/>
    </row>
    <row r="272" spans="1:8" ht="18" customHeight="1" x14ac:dyDescent="0.25">
      <c r="A272" s="160" t="s">
        <v>389</v>
      </c>
      <c r="B272" s="160"/>
      <c r="C272" s="160"/>
      <c r="D272" s="160"/>
      <c r="E272" s="160"/>
      <c r="F272" s="160"/>
      <c r="G272" s="160"/>
      <c r="H272" s="146"/>
    </row>
    <row r="273" spans="1:8" ht="33.75" customHeight="1" x14ac:dyDescent="0.25">
      <c r="A273" s="160" t="s">
        <v>877</v>
      </c>
      <c r="B273" s="160"/>
      <c r="C273" s="160"/>
      <c r="D273" s="160"/>
      <c r="E273" s="160"/>
      <c r="F273" s="160"/>
      <c r="G273" s="160"/>
      <c r="H273" s="146"/>
    </row>
    <row r="274" spans="1:8" ht="15.75" customHeight="1" x14ac:dyDescent="0.25">
      <c r="A274" s="159" t="s">
        <v>878</v>
      </c>
      <c r="B274" s="159"/>
      <c r="C274" s="159"/>
      <c r="D274" s="159"/>
      <c r="E274" s="159"/>
      <c r="F274" s="159"/>
      <c r="G274" s="159"/>
    </row>
    <row r="275" spans="1:8" ht="52.5" customHeight="1" x14ac:dyDescent="0.25">
      <c r="A275" s="160" t="s">
        <v>879</v>
      </c>
      <c r="B275" s="160"/>
      <c r="C275" s="160"/>
      <c r="D275" s="160"/>
      <c r="E275" s="160"/>
      <c r="F275" s="160"/>
      <c r="G275" s="160"/>
      <c r="H275" s="146"/>
    </row>
    <row r="276" spans="1:8" ht="59.25" customHeight="1" x14ac:dyDescent="0.25">
      <c r="A276" s="160" t="s">
        <v>880</v>
      </c>
      <c r="B276" s="160"/>
      <c r="C276" s="160"/>
      <c r="D276" s="160"/>
      <c r="E276" s="160"/>
      <c r="F276" s="160"/>
      <c r="G276" s="160"/>
      <c r="H276" s="146"/>
    </row>
    <row r="277" spans="1:8" ht="18" customHeight="1" x14ac:dyDescent="0.25">
      <c r="A277" s="159" t="s">
        <v>881</v>
      </c>
      <c r="B277" s="159"/>
      <c r="C277" s="159"/>
      <c r="D277" s="159"/>
      <c r="E277" s="159"/>
      <c r="F277" s="159"/>
      <c r="G277" s="159"/>
    </row>
    <row r="278" spans="1:8" ht="18" customHeight="1" x14ac:dyDescent="0.25">
      <c r="A278" s="160" t="s">
        <v>882</v>
      </c>
      <c r="B278" s="160"/>
      <c r="C278" s="160"/>
      <c r="D278" s="160"/>
      <c r="E278" s="160"/>
      <c r="F278" s="160"/>
      <c r="G278" s="160"/>
      <c r="H278" s="146"/>
    </row>
    <row r="279" spans="1:8" ht="18" customHeight="1" x14ac:dyDescent="0.25">
      <c r="A279" s="160" t="s">
        <v>883</v>
      </c>
      <c r="B279" s="160"/>
      <c r="C279" s="160"/>
      <c r="D279" s="160"/>
      <c r="E279" s="160"/>
      <c r="F279" s="160"/>
      <c r="G279" s="160"/>
      <c r="H279" s="146"/>
    </row>
    <row r="280" spans="1:8" ht="18.75" customHeight="1" x14ac:dyDescent="0.25">
      <c r="A280" s="160" t="s">
        <v>884</v>
      </c>
      <c r="B280" s="160"/>
      <c r="C280" s="160"/>
      <c r="D280" s="160"/>
      <c r="E280" s="160"/>
      <c r="F280" s="160"/>
      <c r="G280" s="160"/>
      <c r="H280" s="146"/>
    </row>
    <row r="281" spans="1:8" ht="54.75" customHeight="1" x14ac:dyDescent="0.25">
      <c r="A281" s="160" t="s">
        <v>382</v>
      </c>
      <c r="B281" s="160"/>
      <c r="C281" s="160"/>
      <c r="D281" s="160"/>
      <c r="E281" s="160"/>
      <c r="F281" s="160"/>
      <c r="G281" s="160"/>
      <c r="H281" s="146"/>
    </row>
    <row r="282" spans="1:8" ht="18" customHeight="1" x14ac:dyDescent="0.25">
      <c r="A282" s="161" t="s">
        <v>862</v>
      </c>
      <c r="B282" s="161"/>
      <c r="C282" s="161"/>
      <c r="D282" s="161"/>
      <c r="E282" s="161"/>
      <c r="F282" s="161"/>
      <c r="G282" s="161"/>
    </row>
    <row r="283" spans="1:8" ht="42.75" customHeight="1" x14ac:dyDescent="0.25">
      <c r="A283" s="168" t="s">
        <v>885</v>
      </c>
      <c r="B283" s="168"/>
      <c r="C283" s="168"/>
      <c r="D283" s="168"/>
      <c r="E283" s="168"/>
      <c r="F283" s="168"/>
      <c r="G283" s="168"/>
    </row>
    <row r="284" spans="1:8" ht="93" customHeight="1" x14ac:dyDescent="0.25">
      <c r="A284" s="169" t="s">
        <v>886</v>
      </c>
      <c r="B284" s="169"/>
      <c r="C284" s="169"/>
      <c r="D284" s="169"/>
      <c r="E284" s="169"/>
      <c r="F284" s="169"/>
      <c r="G284" s="169"/>
    </row>
    <row r="285" spans="1:8" ht="30.75" customHeight="1" x14ac:dyDescent="0.25">
      <c r="A285" s="159" t="s">
        <v>393</v>
      </c>
      <c r="B285" s="159"/>
      <c r="C285" s="159"/>
      <c r="D285" s="159"/>
      <c r="E285" s="159"/>
      <c r="F285" s="159"/>
      <c r="G285" s="159"/>
    </row>
    <row r="286" spans="1:8" ht="40.5" customHeight="1" x14ac:dyDescent="0.25">
      <c r="A286" s="159" t="s">
        <v>887</v>
      </c>
      <c r="B286" s="159"/>
      <c r="C286" s="159"/>
      <c r="D286" s="159"/>
      <c r="E286" s="159"/>
      <c r="F286" s="159"/>
      <c r="G286" s="159"/>
    </row>
    <row r="287" spans="1:8" ht="40.5" customHeight="1" x14ac:dyDescent="0.25">
      <c r="A287" s="159" t="s">
        <v>395</v>
      </c>
      <c r="B287" s="159"/>
      <c r="C287" s="159"/>
      <c r="D287" s="159"/>
      <c r="E287" s="159"/>
      <c r="F287" s="159"/>
      <c r="G287" s="159"/>
    </row>
    <row r="288" spans="1:8" ht="51.75" customHeight="1" x14ac:dyDescent="0.25">
      <c r="A288" s="159" t="s">
        <v>888</v>
      </c>
      <c r="B288" s="159"/>
      <c r="C288" s="159"/>
      <c r="D288" s="159"/>
      <c r="E288" s="159"/>
      <c r="F288" s="159"/>
      <c r="G288" s="159"/>
    </row>
    <row r="289" spans="1:8" ht="35.25" customHeight="1" x14ac:dyDescent="0.25">
      <c r="A289" s="160" t="s">
        <v>397</v>
      </c>
      <c r="B289" s="160"/>
      <c r="C289" s="160"/>
      <c r="D289" s="160"/>
      <c r="E289" s="160"/>
      <c r="F289" s="160"/>
      <c r="G289" s="160"/>
      <c r="H289" s="146"/>
    </row>
    <row r="290" spans="1:8" ht="35.25" customHeight="1" x14ac:dyDescent="0.25">
      <c r="A290" s="160" t="s">
        <v>398</v>
      </c>
      <c r="B290" s="160"/>
      <c r="C290" s="160"/>
      <c r="D290" s="160"/>
      <c r="E290" s="160"/>
      <c r="F290" s="160"/>
      <c r="G290" s="160"/>
      <c r="H290" s="146"/>
    </row>
    <row r="291" spans="1:8" ht="42.75" customHeight="1" x14ac:dyDescent="0.25">
      <c r="A291" s="160" t="s">
        <v>399</v>
      </c>
      <c r="B291" s="160"/>
      <c r="C291" s="160"/>
      <c r="D291" s="160"/>
      <c r="E291" s="160"/>
      <c r="F291" s="160"/>
      <c r="G291" s="160"/>
      <c r="H291" s="146"/>
    </row>
    <row r="292" spans="1:8" ht="42.75" customHeight="1" x14ac:dyDescent="0.25">
      <c r="A292" s="159" t="s">
        <v>400</v>
      </c>
      <c r="B292" s="159"/>
      <c r="C292" s="159"/>
      <c r="D292" s="159"/>
      <c r="E292" s="159"/>
      <c r="F292" s="159"/>
      <c r="G292" s="159"/>
    </row>
    <row r="293" spans="1:8" ht="42.75" customHeight="1" x14ac:dyDescent="0.25">
      <c r="A293" s="160" t="s">
        <v>401</v>
      </c>
      <c r="B293" s="160"/>
      <c r="C293" s="160"/>
      <c r="D293" s="160"/>
      <c r="E293" s="160"/>
      <c r="F293" s="160"/>
      <c r="G293" s="160"/>
      <c r="H293" s="146"/>
    </row>
    <row r="294" spans="1:8" ht="34.5" customHeight="1" x14ac:dyDescent="0.25">
      <c r="A294" s="175" t="s">
        <v>859</v>
      </c>
      <c r="B294" s="175"/>
      <c r="C294" s="175"/>
      <c r="D294" s="175"/>
      <c r="E294" s="175"/>
      <c r="F294" s="175"/>
      <c r="G294" s="175"/>
    </row>
    <row r="295" spans="1:8" ht="47.25" customHeight="1" x14ac:dyDescent="0.25">
      <c r="A295" s="169" t="s">
        <v>889</v>
      </c>
      <c r="B295" s="169"/>
      <c r="C295" s="169"/>
      <c r="D295" s="169"/>
      <c r="E295" s="169"/>
      <c r="F295" s="169"/>
      <c r="G295" s="169"/>
    </row>
    <row r="296" spans="1:8" ht="30.75" customHeight="1" x14ac:dyDescent="0.25">
      <c r="A296" s="160" t="s">
        <v>403</v>
      </c>
      <c r="B296" s="160"/>
      <c r="C296" s="160"/>
      <c r="D296" s="160"/>
      <c r="E296" s="160"/>
      <c r="F296" s="160"/>
      <c r="G296" s="160"/>
      <c r="H296" s="146"/>
    </row>
    <row r="297" spans="1:8" ht="18" customHeight="1" x14ac:dyDescent="0.25">
      <c r="A297" s="160" t="s">
        <v>404</v>
      </c>
      <c r="B297" s="160"/>
      <c r="C297" s="160"/>
      <c r="D297" s="160"/>
      <c r="E297" s="160"/>
      <c r="F297" s="160"/>
      <c r="G297" s="160"/>
      <c r="H297" s="146"/>
    </row>
    <row r="298" spans="1:8" ht="42.75" customHeight="1" x14ac:dyDescent="0.25">
      <c r="A298" s="161" t="s">
        <v>859</v>
      </c>
      <c r="B298" s="161"/>
      <c r="C298" s="161"/>
      <c r="D298" s="161"/>
      <c r="E298" s="161"/>
      <c r="F298" s="161"/>
      <c r="G298" s="161"/>
    </row>
    <row r="299" spans="1:8" ht="82.5" customHeight="1" x14ac:dyDescent="0.25">
      <c r="A299" s="169" t="s">
        <v>890</v>
      </c>
      <c r="B299" s="169"/>
      <c r="C299" s="169"/>
      <c r="D299" s="169"/>
      <c r="E299" s="169"/>
      <c r="F299" s="169"/>
      <c r="G299" s="169"/>
    </row>
    <row r="300" spans="1:8" ht="30" customHeight="1" x14ac:dyDescent="0.25">
      <c r="A300" s="160" t="s">
        <v>407</v>
      </c>
      <c r="B300" s="160"/>
      <c r="C300" s="160"/>
      <c r="D300" s="160"/>
      <c r="E300" s="160"/>
      <c r="F300" s="160"/>
      <c r="G300" s="160"/>
      <c r="H300" s="146"/>
    </row>
    <row r="301" spans="1:8" ht="30.75" customHeight="1" x14ac:dyDescent="0.25">
      <c r="A301" s="160" t="s">
        <v>411</v>
      </c>
      <c r="B301" s="160"/>
      <c r="C301" s="160"/>
      <c r="D301" s="160"/>
      <c r="E301" s="160"/>
      <c r="F301" s="160"/>
      <c r="G301" s="160"/>
      <c r="H301" s="146"/>
    </row>
    <row r="302" spans="1:8" ht="40.5" customHeight="1" x14ac:dyDescent="0.25">
      <c r="A302" s="160" t="s">
        <v>891</v>
      </c>
      <c r="B302" s="160"/>
      <c r="C302" s="160"/>
      <c r="D302" s="160"/>
      <c r="E302" s="160"/>
      <c r="F302" s="160"/>
      <c r="G302" s="160"/>
      <c r="H302" s="146"/>
    </row>
    <row r="303" spans="1:8" ht="30.75" customHeight="1" x14ac:dyDescent="0.25">
      <c r="A303" s="159" t="s">
        <v>409</v>
      </c>
      <c r="B303" s="159"/>
      <c r="C303" s="159"/>
      <c r="D303" s="159"/>
      <c r="E303" s="159"/>
      <c r="F303" s="159"/>
      <c r="G303" s="159"/>
    </row>
    <row r="304" spans="1:8" ht="30" customHeight="1" x14ac:dyDescent="0.25">
      <c r="A304" s="160" t="s">
        <v>397</v>
      </c>
      <c r="B304" s="160"/>
      <c r="C304" s="160"/>
      <c r="D304" s="160"/>
      <c r="E304" s="160"/>
      <c r="F304" s="160"/>
      <c r="G304" s="160"/>
      <c r="H304" s="146"/>
    </row>
    <row r="305" spans="1:8" ht="42.75" customHeight="1" x14ac:dyDescent="0.25">
      <c r="A305" s="160" t="s">
        <v>398</v>
      </c>
      <c r="B305" s="160"/>
      <c r="C305" s="160"/>
      <c r="D305" s="160"/>
      <c r="E305" s="160"/>
      <c r="F305" s="160"/>
      <c r="G305" s="160"/>
      <c r="H305" s="146"/>
    </row>
    <row r="306" spans="1:8" ht="43.5" customHeight="1" x14ac:dyDescent="0.25">
      <c r="A306" s="159" t="s">
        <v>399</v>
      </c>
      <c r="B306" s="159"/>
      <c r="C306" s="159"/>
      <c r="D306" s="159"/>
      <c r="E306" s="159"/>
      <c r="F306" s="159"/>
      <c r="G306" s="159"/>
    </row>
    <row r="307" spans="1:8" ht="42.75" customHeight="1" x14ac:dyDescent="0.25">
      <c r="A307" s="160" t="s">
        <v>400</v>
      </c>
      <c r="B307" s="160"/>
      <c r="C307" s="160"/>
      <c r="D307" s="160"/>
      <c r="E307" s="160"/>
      <c r="F307" s="160"/>
      <c r="G307" s="160"/>
      <c r="H307" s="146"/>
    </row>
    <row r="308" spans="1:8" ht="42.75" customHeight="1" x14ac:dyDescent="0.25">
      <c r="A308" s="159" t="s">
        <v>401</v>
      </c>
      <c r="B308" s="159"/>
      <c r="C308" s="159"/>
      <c r="D308" s="159"/>
      <c r="E308" s="159"/>
      <c r="F308" s="159"/>
      <c r="G308" s="159"/>
    </row>
    <row r="309" spans="1:8" ht="42.75" customHeight="1" x14ac:dyDescent="0.25">
      <c r="A309" s="161" t="s">
        <v>859</v>
      </c>
      <c r="B309" s="161"/>
      <c r="C309" s="161"/>
      <c r="D309" s="161"/>
      <c r="E309" s="161"/>
      <c r="F309" s="161"/>
      <c r="G309" s="161"/>
    </row>
    <row r="310" spans="1:8" ht="54.75" customHeight="1" x14ac:dyDescent="0.25">
      <c r="A310" s="169" t="s">
        <v>892</v>
      </c>
      <c r="B310" s="169"/>
      <c r="C310" s="169"/>
      <c r="D310" s="169"/>
      <c r="E310" s="169"/>
      <c r="F310" s="169"/>
      <c r="G310" s="169"/>
    </row>
    <row r="311" spans="1:8" ht="47.25" customHeight="1" x14ac:dyDescent="0.25">
      <c r="A311" s="176" t="s">
        <v>893</v>
      </c>
      <c r="B311" s="176"/>
      <c r="C311" s="176"/>
      <c r="D311" s="176"/>
      <c r="E311" s="176"/>
      <c r="F311" s="176"/>
      <c r="G311" s="176"/>
    </row>
    <row r="312" spans="1:8" ht="72.75" customHeight="1" x14ac:dyDescent="0.25">
      <c r="A312" s="173" t="s">
        <v>894</v>
      </c>
      <c r="B312" s="173"/>
      <c r="C312" s="173"/>
      <c r="D312" s="173"/>
      <c r="E312" s="173"/>
      <c r="F312" s="173"/>
      <c r="G312" s="173"/>
      <c r="H312" s="146"/>
    </row>
    <row r="313" spans="1:8" ht="38.25" customHeight="1" x14ac:dyDescent="0.25">
      <c r="A313" s="173" t="s">
        <v>895</v>
      </c>
      <c r="B313" s="173"/>
      <c r="C313" s="173"/>
      <c r="D313" s="173"/>
      <c r="E313" s="173"/>
      <c r="F313" s="173"/>
      <c r="G313" s="173"/>
      <c r="H313" s="146"/>
    </row>
    <row r="314" spans="1:8" ht="30.75" customHeight="1" x14ac:dyDescent="0.25">
      <c r="A314" s="161" t="s">
        <v>896</v>
      </c>
      <c r="B314" s="161"/>
      <c r="C314" s="161"/>
      <c r="D314" s="161"/>
      <c r="E314" s="161"/>
      <c r="F314" s="161"/>
      <c r="G314" s="161"/>
    </row>
    <row r="315" spans="1:8" ht="60" customHeight="1" x14ac:dyDescent="0.25">
      <c r="A315" s="169" t="s">
        <v>897</v>
      </c>
      <c r="B315" s="169"/>
      <c r="C315" s="169"/>
      <c r="D315" s="169"/>
      <c r="E315" s="169"/>
      <c r="F315" s="169"/>
      <c r="G315" s="169"/>
    </row>
    <row r="316" spans="1:8" ht="30.75" customHeight="1" x14ac:dyDescent="0.25">
      <c r="A316" s="159" t="s">
        <v>417</v>
      </c>
      <c r="B316" s="159"/>
      <c r="C316" s="159"/>
      <c r="D316" s="159"/>
      <c r="E316" s="159"/>
      <c r="F316" s="159"/>
      <c r="G316" s="159"/>
    </row>
    <row r="317" spans="1:8" ht="18" customHeight="1" x14ac:dyDescent="0.25">
      <c r="A317" s="159" t="s">
        <v>418</v>
      </c>
      <c r="B317" s="159"/>
      <c r="C317" s="159"/>
      <c r="D317" s="159"/>
      <c r="E317" s="159"/>
      <c r="F317" s="159"/>
      <c r="G317" s="159"/>
    </row>
    <row r="318" spans="1:8" ht="18" customHeight="1" x14ac:dyDescent="0.25">
      <c r="A318" s="161" t="s">
        <v>862</v>
      </c>
      <c r="B318" s="161"/>
      <c r="C318" s="161"/>
      <c r="D318" s="161"/>
      <c r="E318" s="161"/>
      <c r="F318" s="161"/>
      <c r="G318" s="161"/>
    </row>
    <row r="319" spans="1:8" ht="30" customHeight="1" x14ac:dyDescent="0.25">
      <c r="A319" s="168" t="s">
        <v>419</v>
      </c>
      <c r="B319" s="168"/>
      <c r="C319" s="168"/>
      <c r="D319" s="168"/>
      <c r="E319" s="168"/>
      <c r="F319" s="168"/>
      <c r="G319" s="168"/>
    </row>
    <row r="320" spans="1:8" ht="48.75" customHeight="1" x14ac:dyDescent="0.25">
      <c r="A320" s="169" t="s">
        <v>898</v>
      </c>
      <c r="B320" s="169"/>
      <c r="C320" s="169"/>
      <c r="D320" s="169"/>
      <c r="E320" s="169"/>
      <c r="F320" s="169"/>
      <c r="G320" s="169"/>
    </row>
    <row r="321" spans="1:8" ht="30.75" customHeight="1" x14ac:dyDescent="0.25">
      <c r="A321" s="159" t="s">
        <v>421</v>
      </c>
      <c r="B321" s="159"/>
      <c r="C321" s="159"/>
      <c r="D321" s="159"/>
      <c r="E321" s="159"/>
      <c r="F321" s="159"/>
      <c r="G321" s="159"/>
    </row>
    <row r="322" spans="1:8" ht="18" customHeight="1" x14ac:dyDescent="0.25">
      <c r="A322" s="160" t="s">
        <v>423</v>
      </c>
      <c r="B322" s="160"/>
      <c r="C322" s="160"/>
      <c r="D322" s="160"/>
      <c r="E322" s="160"/>
      <c r="F322" s="160"/>
      <c r="G322" s="160"/>
      <c r="H322" s="146"/>
    </row>
    <row r="323" spans="1:8" ht="30.75" customHeight="1" x14ac:dyDescent="0.25">
      <c r="A323" s="161" t="s">
        <v>896</v>
      </c>
      <c r="B323" s="161"/>
      <c r="C323" s="161"/>
      <c r="D323" s="161"/>
      <c r="E323" s="161"/>
      <c r="F323" s="161"/>
      <c r="G323" s="161"/>
    </row>
    <row r="324" spans="1:8" ht="62.25" customHeight="1" x14ac:dyDescent="0.25">
      <c r="A324" s="169" t="s">
        <v>899</v>
      </c>
      <c r="B324" s="169"/>
      <c r="C324" s="169"/>
      <c r="D324" s="169"/>
      <c r="E324" s="169"/>
      <c r="F324" s="169"/>
      <c r="G324" s="169"/>
    </row>
    <row r="325" spans="1:8" ht="30.75" customHeight="1" x14ac:dyDescent="0.25">
      <c r="A325" s="159" t="s">
        <v>900</v>
      </c>
      <c r="B325" s="159"/>
      <c r="C325" s="159"/>
      <c r="D325" s="159"/>
      <c r="E325" s="159"/>
      <c r="F325" s="159"/>
      <c r="G325" s="159"/>
    </row>
    <row r="326" spans="1:8" ht="18" customHeight="1" x14ac:dyDescent="0.25">
      <c r="A326" s="160" t="s">
        <v>434</v>
      </c>
      <c r="B326" s="160"/>
      <c r="C326" s="160"/>
      <c r="D326" s="160"/>
      <c r="E326" s="160"/>
      <c r="F326" s="160"/>
      <c r="G326" s="160"/>
      <c r="H326" s="146"/>
    </row>
    <row r="327" spans="1:8" ht="30.75" customHeight="1" x14ac:dyDescent="0.25">
      <c r="A327" s="160" t="s">
        <v>901</v>
      </c>
      <c r="B327" s="160"/>
      <c r="C327" s="160"/>
      <c r="D327" s="160"/>
      <c r="E327" s="160"/>
      <c r="F327" s="160"/>
      <c r="G327" s="160"/>
      <c r="H327" s="146"/>
    </row>
    <row r="328" spans="1:8" ht="18" customHeight="1" x14ac:dyDescent="0.25">
      <c r="A328" s="159" t="s">
        <v>434</v>
      </c>
      <c r="B328" s="159"/>
      <c r="C328" s="159"/>
      <c r="D328" s="159"/>
      <c r="E328" s="159"/>
      <c r="F328" s="159"/>
      <c r="G328" s="159"/>
    </row>
    <row r="329" spans="1:8" ht="18" customHeight="1" x14ac:dyDescent="0.25">
      <c r="A329" s="160" t="s">
        <v>902</v>
      </c>
      <c r="B329" s="160"/>
      <c r="C329" s="160"/>
      <c r="D329" s="160"/>
      <c r="E329" s="160"/>
      <c r="F329" s="160"/>
      <c r="G329" s="160"/>
      <c r="H329" s="146"/>
    </row>
    <row r="330" spans="1:8" ht="18" customHeight="1" x14ac:dyDescent="0.25">
      <c r="A330" s="159" t="s">
        <v>434</v>
      </c>
      <c r="B330" s="159"/>
      <c r="C330" s="159"/>
      <c r="D330" s="159"/>
      <c r="E330" s="159"/>
      <c r="F330" s="159"/>
      <c r="G330" s="159"/>
    </row>
    <row r="331" spans="1:8" ht="66.75" customHeight="1" x14ac:dyDescent="0.25">
      <c r="A331" s="160" t="s">
        <v>903</v>
      </c>
      <c r="B331" s="160"/>
      <c r="C331" s="160"/>
      <c r="D331" s="160"/>
      <c r="E331" s="160"/>
      <c r="F331" s="160"/>
      <c r="G331" s="160"/>
      <c r="H331" s="146"/>
    </row>
    <row r="332" spans="1:8" ht="71.25" customHeight="1" x14ac:dyDescent="0.25">
      <c r="A332" s="158" t="s">
        <v>904</v>
      </c>
      <c r="B332" s="158"/>
      <c r="C332" s="158"/>
      <c r="D332" s="158"/>
      <c r="E332" s="158"/>
      <c r="F332" s="158"/>
      <c r="G332" s="158"/>
      <c r="H332" s="146"/>
    </row>
    <row r="333" spans="1:8" ht="68.25" customHeight="1" x14ac:dyDescent="0.25">
      <c r="A333" s="158" t="s">
        <v>905</v>
      </c>
      <c r="B333" s="158"/>
      <c r="C333" s="158"/>
      <c r="D333" s="158"/>
      <c r="E333" s="158"/>
      <c r="F333" s="158"/>
      <c r="G333" s="158"/>
      <c r="H333" s="146"/>
    </row>
    <row r="334" spans="1:8" ht="55.5" customHeight="1" x14ac:dyDescent="0.25">
      <c r="A334" s="159" t="s">
        <v>906</v>
      </c>
      <c r="B334" s="159"/>
      <c r="C334" s="159"/>
      <c r="D334" s="159"/>
      <c r="E334" s="159"/>
      <c r="F334" s="159"/>
      <c r="G334" s="159"/>
    </row>
    <row r="335" spans="1:8" ht="54.75" customHeight="1" x14ac:dyDescent="0.25">
      <c r="A335" s="160" t="s">
        <v>907</v>
      </c>
      <c r="B335" s="160"/>
      <c r="C335" s="160"/>
      <c r="D335" s="160"/>
      <c r="E335" s="160"/>
      <c r="F335" s="160"/>
      <c r="G335" s="160"/>
      <c r="H335" s="146"/>
    </row>
    <row r="336" spans="1:8" ht="42.75" customHeight="1" x14ac:dyDescent="0.25">
      <c r="A336" s="159" t="s">
        <v>908</v>
      </c>
      <c r="B336" s="159"/>
      <c r="C336" s="159"/>
      <c r="D336" s="159"/>
      <c r="E336" s="159"/>
      <c r="F336" s="159"/>
      <c r="G336" s="159"/>
    </row>
    <row r="337" spans="1:8" ht="48" customHeight="1" x14ac:dyDescent="0.25">
      <c r="A337" s="160" t="s">
        <v>909</v>
      </c>
      <c r="B337" s="160"/>
      <c r="C337" s="160"/>
      <c r="D337" s="160"/>
      <c r="E337" s="160"/>
      <c r="F337" s="160"/>
      <c r="G337" s="160"/>
      <c r="H337" s="146"/>
    </row>
    <row r="338" spans="1:8" ht="18" customHeight="1" x14ac:dyDescent="0.25">
      <c r="A338" s="159" t="s">
        <v>862</v>
      </c>
      <c r="B338" s="159"/>
      <c r="C338" s="159"/>
      <c r="D338" s="159"/>
      <c r="E338" s="159"/>
      <c r="F338" s="159"/>
      <c r="G338" s="159"/>
    </row>
    <row r="339" spans="1:8" ht="75" customHeight="1" x14ac:dyDescent="0.25">
      <c r="A339" s="177" t="s">
        <v>910</v>
      </c>
      <c r="B339" s="177"/>
      <c r="C339" s="177"/>
      <c r="D339" s="177"/>
      <c r="E339" s="177"/>
      <c r="F339" s="177"/>
      <c r="G339" s="177"/>
      <c r="H339" s="146"/>
    </row>
    <row r="340" spans="1:8" ht="48" customHeight="1" x14ac:dyDescent="0.25">
      <c r="A340" s="172" t="s">
        <v>911</v>
      </c>
      <c r="B340" s="172"/>
      <c r="C340" s="172"/>
      <c r="D340" s="172"/>
      <c r="E340" s="172"/>
      <c r="F340" s="172"/>
      <c r="G340" s="172"/>
      <c r="H340" s="146"/>
    </row>
    <row r="341" spans="1:8" ht="83.25" customHeight="1" x14ac:dyDescent="0.25">
      <c r="A341" s="159" t="s">
        <v>437</v>
      </c>
      <c r="B341" s="159"/>
      <c r="C341" s="159"/>
      <c r="D341" s="159"/>
      <c r="E341" s="159"/>
      <c r="F341" s="159"/>
      <c r="G341" s="159"/>
    </row>
    <row r="342" spans="1:8" ht="18" customHeight="1" x14ac:dyDescent="0.25">
      <c r="A342" s="161" t="s">
        <v>862</v>
      </c>
      <c r="B342" s="161"/>
      <c r="C342" s="161"/>
      <c r="D342" s="161"/>
      <c r="E342" s="161"/>
      <c r="F342" s="161"/>
      <c r="G342" s="161"/>
    </row>
    <row r="343" spans="1:8" ht="75.75" customHeight="1" x14ac:dyDescent="0.25">
      <c r="A343" s="171" t="s">
        <v>912</v>
      </c>
      <c r="B343" s="171"/>
      <c r="C343" s="171"/>
      <c r="D343" s="171"/>
      <c r="E343" s="171"/>
      <c r="F343" s="171"/>
      <c r="G343" s="171"/>
    </row>
    <row r="344" spans="1:8" ht="57.75" customHeight="1" x14ac:dyDescent="0.25">
      <c r="A344" s="178" t="s">
        <v>913</v>
      </c>
      <c r="B344" s="178"/>
      <c r="C344" s="178"/>
      <c r="D344" s="178"/>
      <c r="E344" s="178"/>
      <c r="F344" s="178"/>
      <c r="G344" s="178"/>
    </row>
    <row r="345" spans="1:8" ht="38.25" customHeight="1" x14ac:dyDescent="0.25">
      <c r="A345" s="160" t="s">
        <v>914</v>
      </c>
      <c r="B345" s="160"/>
      <c r="C345" s="160"/>
      <c r="D345" s="160"/>
      <c r="E345" s="160"/>
      <c r="F345" s="160"/>
      <c r="G345" s="160"/>
      <c r="H345" s="146"/>
    </row>
    <row r="346" spans="1:8" ht="18" customHeight="1" x14ac:dyDescent="0.25">
      <c r="A346" s="161" t="s">
        <v>862</v>
      </c>
      <c r="B346" s="161"/>
      <c r="C346" s="161"/>
      <c r="D346" s="161"/>
      <c r="E346" s="161"/>
      <c r="F346" s="161"/>
      <c r="G346" s="161"/>
    </row>
    <row r="347" spans="1:8" ht="48" customHeight="1" x14ac:dyDescent="0.25">
      <c r="A347" s="169" t="s">
        <v>915</v>
      </c>
      <c r="B347" s="169"/>
      <c r="C347" s="169"/>
      <c r="D347" s="169"/>
      <c r="E347" s="169"/>
      <c r="F347" s="169"/>
      <c r="G347" s="169"/>
    </row>
    <row r="348" spans="1:8" ht="18" customHeight="1" x14ac:dyDescent="0.25">
      <c r="A348" s="179" t="s">
        <v>406</v>
      </c>
      <c r="B348" s="179"/>
      <c r="C348" s="179"/>
      <c r="D348" s="179"/>
      <c r="E348" s="179"/>
      <c r="F348" s="179"/>
      <c r="G348" s="179"/>
      <c r="H348" s="146"/>
    </row>
    <row r="349" spans="1:8" ht="18" customHeight="1" x14ac:dyDescent="0.25">
      <c r="A349" s="180" t="s">
        <v>446</v>
      </c>
      <c r="B349" s="180"/>
      <c r="C349" s="180"/>
      <c r="D349" s="180"/>
      <c r="E349" s="180"/>
      <c r="F349" s="180"/>
      <c r="G349" s="180"/>
    </row>
    <row r="350" spans="1:8" ht="18.75" customHeight="1" x14ac:dyDescent="0.25">
      <c r="A350" s="180" t="s">
        <v>447</v>
      </c>
      <c r="B350" s="180"/>
      <c r="C350" s="180"/>
      <c r="D350" s="180"/>
      <c r="E350" s="180"/>
      <c r="F350" s="180"/>
      <c r="G350" s="180"/>
    </row>
    <row r="351" spans="1:8" ht="18" customHeight="1" x14ac:dyDescent="0.25">
      <c r="A351" s="179" t="s">
        <v>448</v>
      </c>
      <c r="B351" s="179"/>
      <c r="C351" s="179"/>
      <c r="D351" s="179"/>
      <c r="E351" s="179"/>
      <c r="F351" s="179"/>
      <c r="G351" s="179"/>
      <c r="H351" s="146"/>
    </row>
    <row r="352" spans="1:8" ht="18" customHeight="1" x14ac:dyDescent="0.25">
      <c r="A352" s="179" t="s">
        <v>449</v>
      </c>
      <c r="B352" s="179"/>
      <c r="C352" s="179"/>
      <c r="D352" s="179"/>
      <c r="E352" s="179"/>
      <c r="F352" s="179"/>
      <c r="G352" s="179"/>
      <c r="H352" s="146"/>
    </row>
    <row r="353" spans="1:8" ht="18" customHeight="1" x14ac:dyDescent="0.25">
      <c r="A353" s="179" t="s">
        <v>450</v>
      </c>
      <c r="B353" s="179"/>
      <c r="C353" s="179"/>
      <c r="D353" s="179"/>
      <c r="E353" s="179"/>
      <c r="F353" s="179"/>
      <c r="G353" s="179"/>
      <c r="H353" s="146"/>
    </row>
    <row r="354" spans="1:8" ht="28.5" customHeight="1" x14ac:dyDescent="0.25">
      <c r="A354" s="180" t="s">
        <v>916</v>
      </c>
      <c r="B354" s="180"/>
      <c r="C354" s="180"/>
      <c r="D354" s="180"/>
      <c r="E354" s="180"/>
      <c r="F354" s="180"/>
      <c r="G354" s="180"/>
    </row>
    <row r="355" spans="1:8" ht="135" customHeight="1" x14ac:dyDescent="0.25">
      <c r="A355" s="160" t="s">
        <v>917</v>
      </c>
      <c r="B355" s="160"/>
      <c r="C355" s="160"/>
      <c r="D355" s="160"/>
      <c r="E355" s="160"/>
      <c r="F355" s="160"/>
      <c r="G355" s="160"/>
      <c r="H355" s="146"/>
    </row>
    <row r="356" spans="1:8" ht="135" customHeight="1" x14ac:dyDescent="0.25">
      <c r="A356" s="160" t="s">
        <v>918</v>
      </c>
      <c r="B356" s="160"/>
      <c r="C356" s="160"/>
      <c r="D356" s="160"/>
      <c r="E356" s="160"/>
      <c r="F356" s="160"/>
      <c r="G356" s="160"/>
      <c r="H356" s="146"/>
    </row>
    <row r="357" spans="1:8" ht="18" customHeight="1" x14ac:dyDescent="0.25">
      <c r="A357" s="161" t="s">
        <v>919</v>
      </c>
      <c r="B357" s="161"/>
      <c r="C357" s="161"/>
      <c r="D357" s="161"/>
      <c r="E357" s="161"/>
      <c r="F357" s="161"/>
      <c r="G357" s="161"/>
    </row>
    <row r="358" spans="1:8" ht="69.75" customHeight="1" x14ac:dyDescent="0.25">
      <c r="A358" s="169" t="s">
        <v>920</v>
      </c>
      <c r="B358" s="169"/>
      <c r="C358" s="169"/>
      <c r="D358" s="169"/>
      <c r="E358" s="169"/>
      <c r="F358" s="169"/>
      <c r="G358" s="169"/>
    </row>
    <row r="359" spans="1:8" ht="18.75" customHeight="1" x14ac:dyDescent="0.25">
      <c r="A359" s="160" t="s">
        <v>453</v>
      </c>
      <c r="B359" s="160"/>
      <c r="C359" s="160"/>
      <c r="D359" s="160"/>
      <c r="E359" s="160"/>
      <c r="F359" s="160"/>
      <c r="G359" s="160"/>
      <c r="H359" s="146"/>
    </row>
    <row r="360" spans="1:8" ht="54.75" customHeight="1" x14ac:dyDescent="0.25">
      <c r="A360" s="159" t="s">
        <v>454</v>
      </c>
      <c r="B360" s="159"/>
      <c r="C360" s="159"/>
      <c r="D360" s="159"/>
      <c r="E360" s="159"/>
      <c r="F360" s="159"/>
      <c r="G360" s="159"/>
    </row>
    <row r="361" spans="1:8" ht="40.5" customHeight="1" x14ac:dyDescent="0.25">
      <c r="A361" s="160" t="s">
        <v>455</v>
      </c>
      <c r="B361" s="160"/>
      <c r="C361" s="160"/>
      <c r="D361" s="160"/>
      <c r="E361" s="160"/>
      <c r="F361" s="160"/>
      <c r="G361" s="160"/>
      <c r="H361" s="146"/>
    </row>
    <row r="362" spans="1:8" ht="15.75" customHeight="1" x14ac:dyDescent="0.25">
      <c r="A362" s="159" t="s">
        <v>921</v>
      </c>
      <c r="B362" s="159"/>
      <c r="C362" s="159"/>
      <c r="D362" s="159"/>
      <c r="E362" s="159"/>
      <c r="F362" s="159"/>
      <c r="G362" s="159"/>
    </row>
    <row r="363" spans="1:8" ht="18" customHeight="1" x14ac:dyDescent="0.25">
      <c r="A363" s="159" t="s">
        <v>922</v>
      </c>
      <c r="B363" s="159"/>
      <c r="C363" s="159"/>
      <c r="D363" s="159"/>
      <c r="E363" s="159"/>
      <c r="F363" s="159"/>
      <c r="G363" s="159"/>
    </row>
    <row r="364" spans="1:8" ht="18" customHeight="1" x14ac:dyDescent="0.25">
      <c r="A364" s="160" t="s">
        <v>923</v>
      </c>
      <c r="B364" s="160"/>
      <c r="C364" s="160"/>
      <c r="D364" s="160"/>
      <c r="E364" s="160"/>
      <c r="F364" s="160"/>
      <c r="G364" s="160"/>
      <c r="H364" s="146"/>
    </row>
    <row r="365" spans="1:8" ht="18" customHeight="1" x14ac:dyDescent="0.25">
      <c r="A365" s="160" t="s">
        <v>924</v>
      </c>
      <c r="B365" s="160"/>
      <c r="C365" s="160"/>
      <c r="D365" s="160"/>
      <c r="E365" s="160"/>
      <c r="F365" s="160"/>
      <c r="G365" s="160"/>
      <c r="H365" s="146"/>
    </row>
    <row r="366" spans="1:8" ht="18" customHeight="1" x14ac:dyDescent="0.25">
      <c r="A366" s="160" t="s">
        <v>925</v>
      </c>
      <c r="B366" s="160"/>
      <c r="C366" s="160"/>
      <c r="D366" s="160"/>
      <c r="E366" s="160"/>
      <c r="F366" s="160"/>
      <c r="G366" s="160"/>
      <c r="H366" s="146"/>
    </row>
    <row r="367" spans="1:8" ht="18" customHeight="1" x14ac:dyDescent="0.25">
      <c r="A367" s="181" t="s">
        <v>862</v>
      </c>
      <c r="B367" s="181"/>
      <c r="C367" s="181"/>
      <c r="D367" s="181"/>
      <c r="E367" s="181"/>
      <c r="F367" s="181"/>
      <c r="G367" s="181"/>
    </row>
    <row r="368" spans="1:8" ht="30.75" customHeight="1" x14ac:dyDescent="0.25">
      <c r="A368" s="179" t="s">
        <v>926</v>
      </c>
      <c r="B368" s="179"/>
      <c r="C368" s="179"/>
      <c r="D368" s="179"/>
      <c r="E368" s="179"/>
      <c r="F368" s="179"/>
      <c r="G368" s="179"/>
      <c r="H368" s="146"/>
    </row>
    <row r="369" spans="1:8" ht="18" customHeight="1" x14ac:dyDescent="0.25">
      <c r="A369" s="179" t="s">
        <v>460</v>
      </c>
      <c r="B369" s="179"/>
      <c r="C369" s="179"/>
      <c r="D369" s="179"/>
      <c r="E369" s="179"/>
      <c r="F369" s="179"/>
      <c r="G369" s="179"/>
      <c r="H369" s="146"/>
    </row>
    <row r="370" spans="1:8" ht="18" customHeight="1" x14ac:dyDescent="0.25">
      <c r="A370" s="179" t="s">
        <v>464</v>
      </c>
      <c r="B370" s="179"/>
      <c r="C370" s="179"/>
      <c r="D370" s="179"/>
      <c r="E370" s="179"/>
      <c r="F370" s="179"/>
      <c r="G370" s="179"/>
      <c r="H370" s="146"/>
    </row>
    <row r="371" spans="1:8" ht="18" customHeight="1" x14ac:dyDescent="0.25">
      <c r="A371" s="179" t="s">
        <v>465</v>
      </c>
      <c r="B371" s="179"/>
      <c r="C371" s="179"/>
      <c r="D371" s="179"/>
      <c r="E371" s="179"/>
      <c r="F371" s="179"/>
      <c r="G371" s="179"/>
      <c r="H371" s="146"/>
    </row>
    <row r="372" spans="1:8" ht="18" customHeight="1" x14ac:dyDescent="0.25">
      <c r="A372" s="180" t="s">
        <v>466</v>
      </c>
      <c r="B372" s="180"/>
      <c r="C372" s="180"/>
      <c r="D372" s="180"/>
      <c r="E372" s="180"/>
      <c r="F372" s="180"/>
      <c r="G372" s="180"/>
    </row>
    <row r="373" spans="1:8" ht="18" customHeight="1" x14ac:dyDescent="0.25">
      <c r="A373" s="179" t="s">
        <v>467</v>
      </c>
      <c r="B373" s="179"/>
      <c r="C373" s="179"/>
      <c r="D373" s="179"/>
      <c r="E373" s="179"/>
      <c r="F373" s="179"/>
      <c r="G373" s="179"/>
      <c r="H373" s="146"/>
    </row>
    <row r="374" spans="1:8" ht="18" customHeight="1" x14ac:dyDescent="0.25">
      <c r="A374" s="180" t="s">
        <v>468</v>
      </c>
      <c r="B374" s="180"/>
      <c r="C374" s="180"/>
      <c r="D374" s="180"/>
      <c r="E374" s="180"/>
      <c r="F374" s="180"/>
      <c r="G374" s="180"/>
    </row>
    <row r="375" spans="1:8" ht="18" customHeight="1" x14ac:dyDescent="0.25">
      <c r="A375" s="180" t="s">
        <v>469</v>
      </c>
      <c r="B375" s="180"/>
      <c r="C375" s="180"/>
      <c r="D375" s="180"/>
      <c r="E375" s="180"/>
      <c r="F375" s="180"/>
      <c r="G375" s="180"/>
      <c r="H375" s="149"/>
    </row>
    <row r="376" spans="1:8" ht="18" customHeight="1" x14ac:dyDescent="0.25">
      <c r="A376" s="179" t="s">
        <v>470</v>
      </c>
      <c r="B376" s="179"/>
      <c r="C376" s="179"/>
      <c r="D376" s="179"/>
      <c r="E376" s="179"/>
      <c r="F376" s="179"/>
      <c r="G376" s="179"/>
      <c r="H376" s="146"/>
    </row>
    <row r="377" spans="1:8" ht="18.75" customHeight="1" x14ac:dyDescent="0.25">
      <c r="A377" s="179" t="s">
        <v>471</v>
      </c>
      <c r="B377" s="179"/>
      <c r="C377" s="179"/>
      <c r="D377" s="179"/>
      <c r="E377" s="179"/>
      <c r="F377" s="179"/>
      <c r="G377" s="179"/>
      <c r="H377" s="146"/>
    </row>
    <row r="378" spans="1:8" ht="18" customHeight="1" x14ac:dyDescent="0.25">
      <c r="A378" s="179" t="s">
        <v>472</v>
      </c>
      <c r="B378" s="179"/>
      <c r="C378" s="179"/>
      <c r="D378" s="179"/>
      <c r="E378" s="179"/>
      <c r="F378" s="179"/>
      <c r="G378" s="179"/>
      <c r="H378" s="146"/>
    </row>
    <row r="379" spans="1:8" ht="198.75" customHeight="1" x14ac:dyDescent="0.25">
      <c r="A379" s="160" t="s">
        <v>927</v>
      </c>
      <c r="B379" s="160"/>
      <c r="C379" s="160"/>
      <c r="D379" s="160"/>
      <c r="E379" s="160"/>
      <c r="F379" s="160"/>
      <c r="G379" s="160"/>
      <c r="H379" s="146"/>
    </row>
    <row r="380" spans="1:8" ht="18" customHeight="1" x14ac:dyDescent="0.25">
      <c r="A380" s="161" t="s">
        <v>919</v>
      </c>
      <c r="B380" s="161"/>
      <c r="C380" s="161"/>
      <c r="D380" s="161"/>
      <c r="E380" s="161"/>
      <c r="F380" s="161"/>
      <c r="G380" s="161"/>
    </row>
    <row r="381" spans="1:8" ht="55.5" customHeight="1" x14ac:dyDescent="0.25">
      <c r="A381" s="168" t="s">
        <v>928</v>
      </c>
      <c r="B381" s="168"/>
      <c r="C381" s="168"/>
      <c r="D381" s="168"/>
      <c r="E381" s="168"/>
      <c r="F381" s="168"/>
      <c r="G381" s="168"/>
    </row>
    <row r="382" spans="1:8" ht="49.5" customHeight="1" x14ac:dyDescent="0.25">
      <c r="A382" s="169" t="s">
        <v>929</v>
      </c>
      <c r="B382" s="169"/>
      <c r="C382" s="169"/>
      <c r="D382" s="169"/>
      <c r="E382" s="169"/>
      <c r="F382" s="169"/>
      <c r="G382" s="169"/>
    </row>
    <row r="383" spans="1:8" ht="40.5" customHeight="1" x14ac:dyDescent="0.25">
      <c r="A383" s="160" t="s">
        <v>930</v>
      </c>
      <c r="B383" s="160"/>
      <c r="C383" s="160"/>
      <c r="D383" s="160"/>
      <c r="E383" s="160"/>
      <c r="F383" s="160"/>
      <c r="G383" s="160"/>
      <c r="H383" s="146"/>
    </row>
    <row r="384" spans="1:8" ht="24.75" customHeight="1" x14ac:dyDescent="0.25">
      <c r="A384" s="160" t="s">
        <v>931</v>
      </c>
      <c r="B384" s="160"/>
      <c r="C384" s="160"/>
      <c r="D384" s="160"/>
      <c r="E384" s="160"/>
      <c r="F384" s="160"/>
      <c r="G384" s="160"/>
      <c r="H384" s="146"/>
    </row>
    <row r="385" spans="1:8" ht="18" customHeight="1" x14ac:dyDescent="0.25">
      <c r="A385" s="161" t="s">
        <v>862</v>
      </c>
      <c r="B385" s="161"/>
      <c r="C385" s="161"/>
      <c r="D385" s="161"/>
      <c r="E385" s="161"/>
      <c r="F385" s="161"/>
      <c r="G385" s="161"/>
    </row>
    <row r="386" spans="1:8" ht="51" customHeight="1" x14ac:dyDescent="0.25">
      <c r="A386" s="169" t="s">
        <v>932</v>
      </c>
      <c r="B386" s="169"/>
      <c r="C386" s="169"/>
      <c r="D386" s="169"/>
      <c r="E386" s="169"/>
      <c r="F386" s="169"/>
      <c r="G386" s="169"/>
    </row>
    <row r="387" spans="1:8" ht="40.5" customHeight="1" x14ac:dyDescent="0.25">
      <c r="A387" s="160" t="s">
        <v>478</v>
      </c>
      <c r="B387" s="160"/>
      <c r="C387" s="160"/>
      <c r="D387" s="160"/>
      <c r="E387" s="160"/>
      <c r="F387" s="160"/>
      <c r="G387" s="160"/>
      <c r="H387" s="146"/>
    </row>
    <row r="388" spans="1:8" ht="18" customHeight="1" x14ac:dyDescent="0.25">
      <c r="A388" s="160" t="s">
        <v>479</v>
      </c>
      <c r="B388" s="160"/>
      <c r="C388" s="160"/>
      <c r="D388" s="160"/>
      <c r="E388" s="160"/>
      <c r="F388" s="160"/>
      <c r="G388" s="160"/>
      <c r="H388" s="146"/>
    </row>
    <row r="389" spans="1:8" ht="18" customHeight="1" x14ac:dyDescent="0.25">
      <c r="A389" s="161" t="s">
        <v>862</v>
      </c>
      <c r="B389" s="161"/>
      <c r="C389" s="161"/>
      <c r="D389" s="161"/>
      <c r="E389" s="161"/>
      <c r="F389" s="161"/>
      <c r="G389" s="161"/>
    </row>
    <row r="390" spans="1:8" ht="30.75" customHeight="1" x14ac:dyDescent="0.25">
      <c r="A390" s="169" t="s">
        <v>933</v>
      </c>
      <c r="B390" s="169"/>
      <c r="C390" s="169"/>
      <c r="D390" s="169"/>
      <c r="E390" s="169"/>
      <c r="F390" s="169"/>
      <c r="G390" s="169"/>
    </row>
    <row r="391" spans="1:8" ht="30" customHeight="1" x14ac:dyDescent="0.25">
      <c r="A391" s="159" t="s">
        <v>481</v>
      </c>
      <c r="B391" s="159"/>
      <c r="C391" s="159"/>
      <c r="D391" s="159"/>
      <c r="E391" s="159"/>
      <c r="F391" s="159"/>
      <c r="G391" s="159"/>
    </row>
    <row r="392" spans="1:8" ht="18" customHeight="1" x14ac:dyDescent="0.25">
      <c r="A392" s="160" t="s">
        <v>479</v>
      </c>
      <c r="B392" s="160"/>
      <c r="C392" s="160"/>
      <c r="D392" s="160"/>
      <c r="E392" s="160"/>
      <c r="F392" s="160"/>
      <c r="G392" s="160"/>
      <c r="H392" s="146"/>
    </row>
    <row r="393" spans="1:8" ht="18" customHeight="1" x14ac:dyDescent="0.25">
      <c r="A393" s="161" t="s">
        <v>862</v>
      </c>
      <c r="B393" s="161"/>
      <c r="C393" s="161"/>
      <c r="D393" s="161"/>
      <c r="E393" s="161"/>
      <c r="F393" s="161"/>
      <c r="G393" s="161"/>
    </row>
    <row r="394" spans="1:8" ht="38.25" customHeight="1" x14ac:dyDescent="0.25">
      <c r="A394" s="169" t="s">
        <v>934</v>
      </c>
      <c r="B394" s="169"/>
      <c r="C394" s="169"/>
      <c r="D394" s="169"/>
      <c r="E394" s="169"/>
      <c r="F394" s="169"/>
      <c r="G394" s="169"/>
    </row>
    <row r="395" spans="1:8" ht="30.75" customHeight="1" x14ac:dyDescent="0.25">
      <c r="A395" s="159" t="s">
        <v>483</v>
      </c>
      <c r="B395" s="159"/>
      <c r="C395" s="159"/>
      <c r="D395" s="159"/>
      <c r="E395" s="159"/>
      <c r="F395" s="159"/>
      <c r="G395" s="159"/>
    </row>
    <row r="396" spans="1:8" ht="18" customHeight="1" x14ac:dyDescent="0.25">
      <c r="A396" s="160" t="s">
        <v>479</v>
      </c>
      <c r="B396" s="160"/>
      <c r="C396" s="160"/>
      <c r="D396" s="160"/>
      <c r="E396" s="160"/>
      <c r="F396" s="160"/>
      <c r="G396" s="160"/>
      <c r="H396" s="146"/>
    </row>
    <row r="397" spans="1:8" ht="18" customHeight="1" x14ac:dyDescent="0.25">
      <c r="A397" s="161" t="s">
        <v>862</v>
      </c>
      <c r="B397" s="161"/>
      <c r="C397" s="161"/>
      <c r="D397" s="161"/>
      <c r="E397" s="161"/>
      <c r="F397" s="161"/>
      <c r="G397" s="161"/>
    </row>
    <row r="398" spans="1:8" ht="42.75" customHeight="1" x14ac:dyDescent="0.25">
      <c r="A398" s="168" t="s">
        <v>935</v>
      </c>
      <c r="B398" s="168"/>
      <c r="C398" s="168"/>
      <c r="D398" s="168"/>
      <c r="E398" s="168"/>
      <c r="F398" s="168"/>
      <c r="G398" s="168"/>
    </row>
    <row r="399" spans="1:8" ht="75.75" customHeight="1" x14ac:dyDescent="0.25">
      <c r="A399" s="169" t="s">
        <v>936</v>
      </c>
      <c r="B399" s="169"/>
      <c r="C399" s="169"/>
      <c r="D399" s="169"/>
      <c r="E399" s="169"/>
      <c r="F399" s="169"/>
      <c r="G399" s="169"/>
    </row>
    <row r="400" spans="1:8" ht="53.25" customHeight="1" x14ac:dyDescent="0.25">
      <c r="A400" s="160" t="s">
        <v>486</v>
      </c>
      <c r="B400" s="160"/>
      <c r="C400" s="160"/>
      <c r="D400" s="160"/>
      <c r="E400" s="160"/>
      <c r="F400" s="160"/>
      <c r="G400" s="160"/>
      <c r="H400" s="146"/>
    </row>
    <row r="401" spans="1:8" ht="72" customHeight="1" x14ac:dyDescent="0.25">
      <c r="A401" s="159" t="s">
        <v>487</v>
      </c>
      <c r="B401" s="159"/>
      <c r="C401" s="159"/>
      <c r="D401" s="159"/>
      <c r="E401" s="159"/>
      <c r="F401" s="159"/>
      <c r="G401" s="159"/>
    </row>
    <row r="402" spans="1:8" ht="42.75" customHeight="1" x14ac:dyDescent="0.25">
      <c r="A402" s="161" t="s">
        <v>859</v>
      </c>
      <c r="B402" s="161"/>
      <c r="C402" s="161"/>
      <c r="D402" s="161"/>
      <c r="E402" s="161"/>
      <c r="F402" s="161"/>
      <c r="G402" s="161"/>
    </row>
    <row r="403" spans="1:8" ht="42.75" customHeight="1" x14ac:dyDescent="0.25">
      <c r="A403" s="168" t="s">
        <v>937</v>
      </c>
      <c r="B403" s="168"/>
      <c r="C403" s="168"/>
      <c r="D403" s="168"/>
      <c r="E403" s="168"/>
      <c r="F403" s="168"/>
      <c r="G403" s="168"/>
    </row>
    <row r="404" spans="1:8" ht="66" customHeight="1" x14ac:dyDescent="0.25">
      <c r="A404" s="169" t="s">
        <v>938</v>
      </c>
      <c r="B404" s="169"/>
      <c r="C404" s="169"/>
      <c r="D404" s="169"/>
      <c r="E404" s="169"/>
      <c r="F404" s="169"/>
      <c r="G404" s="169"/>
    </row>
    <row r="405" spans="1:8" ht="34.5" customHeight="1" x14ac:dyDescent="0.25">
      <c r="A405" s="170" t="s">
        <v>939</v>
      </c>
      <c r="B405" s="170"/>
      <c r="C405" s="170"/>
      <c r="D405" s="170"/>
      <c r="E405" s="170"/>
      <c r="F405" s="170"/>
      <c r="G405" s="170"/>
    </row>
    <row r="406" spans="1:8" ht="18" customHeight="1" x14ac:dyDescent="0.25">
      <c r="A406" s="159" t="s">
        <v>490</v>
      </c>
      <c r="B406" s="159"/>
      <c r="C406" s="159"/>
      <c r="D406" s="159"/>
      <c r="E406" s="159"/>
      <c r="F406" s="159"/>
      <c r="G406" s="159"/>
    </row>
    <row r="407" spans="1:8" ht="33" customHeight="1" x14ac:dyDescent="0.25">
      <c r="A407" s="160" t="s">
        <v>491</v>
      </c>
      <c r="B407" s="160"/>
      <c r="C407" s="160"/>
      <c r="D407" s="160"/>
      <c r="E407" s="160"/>
      <c r="F407" s="160"/>
      <c r="G407" s="160"/>
      <c r="H407" s="146"/>
    </row>
    <row r="408" spans="1:8" ht="40.5" customHeight="1" x14ac:dyDescent="0.25">
      <c r="A408" s="160" t="s">
        <v>492</v>
      </c>
      <c r="B408" s="160"/>
      <c r="C408" s="160"/>
      <c r="D408" s="160"/>
      <c r="E408" s="160"/>
      <c r="F408" s="160"/>
      <c r="G408" s="160"/>
      <c r="H408" s="146"/>
    </row>
    <row r="409" spans="1:8" ht="40.5" customHeight="1" x14ac:dyDescent="0.25">
      <c r="A409" s="160" t="s">
        <v>493</v>
      </c>
      <c r="B409" s="160"/>
      <c r="C409" s="160"/>
      <c r="D409" s="160"/>
      <c r="E409" s="160"/>
      <c r="F409" s="160"/>
      <c r="G409" s="160"/>
      <c r="H409" s="146"/>
    </row>
    <row r="410" spans="1:8" ht="30.75" customHeight="1" x14ac:dyDescent="0.25">
      <c r="A410" s="160" t="s">
        <v>397</v>
      </c>
      <c r="B410" s="160"/>
      <c r="C410" s="160"/>
      <c r="D410" s="160"/>
      <c r="E410" s="160"/>
      <c r="F410" s="160"/>
      <c r="G410" s="160"/>
      <c r="H410" s="146"/>
    </row>
    <row r="411" spans="1:8" ht="42.75" customHeight="1" x14ac:dyDescent="0.25">
      <c r="A411" s="160" t="s">
        <v>398</v>
      </c>
      <c r="B411" s="160"/>
      <c r="C411" s="160"/>
      <c r="D411" s="160"/>
      <c r="E411" s="160"/>
      <c r="F411" s="160"/>
      <c r="G411" s="160"/>
      <c r="H411" s="146"/>
    </row>
    <row r="412" spans="1:8" ht="42.75" customHeight="1" x14ac:dyDescent="0.25">
      <c r="A412" s="159" t="s">
        <v>399</v>
      </c>
      <c r="B412" s="159"/>
      <c r="C412" s="159"/>
      <c r="D412" s="159"/>
      <c r="E412" s="159"/>
      <c r="F412" s="159"/>
      <c r="G412" s="159"/>
    </row>
    <row r="413" spans="1:8" ht="42.75" customHeight="1" x14ac:dyDescent="0.25">
      <c r="A413" s="160" t="s">
        <v>400</v>
      </c>
      <c r="B413" s="160"/>
      <c r="C413" s="160"/>
      <c r="D413" s="160"/>
      <c r="E413" s="160"/>
      <c r="F413" s="160"/>
      <c r="G413" s="160"/>
      <c r="H413" s="146"/>
    </row>
    <row r="414" spans="1:8" ht="42.75" customHeight="1" x14ac:dyDescent="0.25">
      <c r="A414" s="159" t="s">
        <v>494</v>
      </c>
      <c r="B414" s="159"/>
      <c r="C414" s="159"/>
      <c r="D414" s="159"/>
      <c r="E414" s="159"/>
      <c r="F414" s="159"/>
      <c r="G414" s="159"/>
    </row>
    <row r="415" spans="1:8" ht="48" customHeight="1" x14ac:dyDescent="0.25">
      <c r="A415" s="160" t="s">
        <v>940</v>
      </c>
      <c r="B415" s="160"/>
      <c r="C415" s="160"/>
      <c r="D415" s="160"/>
      <c r="E415" s="160"/>
      <c r="F415" s="160"/>
      <c r="G415" s="160"/>
      <c r="H415" s="146"/>
    </row>
    <row r="416" spans="1:8" ht="69.75" customHeight="1" x14ac:dyDescent="0.25">
      <c r="A416" s="161" t="s">
        <v>941</v>
      </c>
      <c r="B416" s="161"/>
      <c r="C416" s="161"/>
      <c r="D416" s="161"/>
      <c r="E416" s="161"/>
      <c r="F416" s="161"/>
      <c r="G416" s="161"/>
    </row>
    <row r="417" spans="1:8" ht="45.75" customHeight="1" x14ac:dyDescent="0.25">
      <c r="A417" s="169" t="s">
        <v>942</v>
      </c>
      <c r="B417" s="169"/>
      <c r="C417" s="169"/>
      <c r="D417" s="169"/>
      <c r="E417" s="169"/>
      <c r="F417" s="169"/>
      <c r="G417" s="169"/>
    </row>
    <row r="418" spans="1:8" ht="30.75" customHeight="1" x14ac:dyDescent="0.25">
      <c r="A418" s="160" t="s">
        <v>496</v>
      </c>
      <c r="B418" s="160"/>
      <c r="C418" s="160"/>
      <c r="D418" s="160"/>
      <c r="E418" s="160"/>
      <c r="F418" s="160"/>
      <c r="G418" s="160"/>
      <c r="H418" s="146"/>
    </row>
    <row r="419" spans="1:8" ht="18" customHeight="1" x14ac:dyDescent="0.25">
      <c r="A419" s="159" t="s">
        <v>497</v>
      </c>
      <c r="B419" s="159"/>
      <c r="C419" s="159"/>
      <c r="D419" s="159"/>
      <c r="E419" s="159"/>
      <c r="F419" s="159"/>
      <c r="G419" s="159"/>
    </row>
    <row r="420" spans="1:8" ht="18" customHeight="1" x14ac:dyDescent="0.25">
      <c r="A420" s="161" t="s">
        <v>862</v>
      </c>
      <c r="B420" s="161"/>
      <c r="C420" s="161"/>
      <c r="D420" s="161"/>
      <c r="E420" s="161"/>
      <c r="F420" s="161"/>
      <c r="G420" s="161"/>
    </row>
    <row r="421" spans="1:8" ht="30.75" customHeight="1" x14ac:dyDescent="0.25">
      <c r="A421" s="168" t="s">
        <v>498</v>
      </c>
      <c r="B421" s="168"/>
      <c r="C421" s="168"/>
      <c r="D421" s="168"/>
      <c r="E421" s="168"/>
      <c r="F421" s="168"/>
      <c r="G421" s="168"/>
    </row>
    <row r="422" spans="1:8" ht="45.75" customHeight="1" x14ac:dyDescent="0.25">
      <c r="A422" s="169" t="s">
        <v>943</v>
      </c>
      <c r="B422" s="169"/>
      <c r="C422" s="169"/>
      <c r="D422" s="169"/>
      <c r="E422" s="169"/>
      <c r="F422" s="169"/>
      <c r="G422" s="169"/>
    </row>
    <row r="423" spans="1:8" ht="18" customHeight="1" x14ac:dyDescent="0.25">
      <c r="A423" s="160" t="s">
        <v>500</v>
      </c>
      <c r="B423" s="160"/>
      <c r="C423" s="160"/>
      <c r="D423" s="160"/>
      <c r="E423" s="160"/>
      <c r="F423" s="160"/>
      <c r="G423" s="160"/>
      <c r="H423" s="146"/>
    </row>
    <row r="424" spans="1:8" ht="18" customHeight="1" x14ac:dyDescent="0.25">
      <c r="A424" s="159" t="s">
        <v>423</v>
      </c>
      <c r="B424" s="159"/>
      <c r="C424" s="159"/>
      <c r="D424" s="159"/>
      <c r="E424" s="159"/>
      <c r="F424" s="159"/>
      <c r="G424" s="159"/>
    </row>
    <row r="425" spans="1:8" ht="18" customHeight="1" x14ac:dyDescent="0.25">
      <c r="A425" s="161" t="s">
        <v>862</v>
      </c>
      <c r="B425" s="161"/>
      <c r="C425" s="161"/>
      <c r="D425" s="161"/>
      <c r="E425" s="161"/>
      <c r="F425" s="161"/>
      <c r="G425" s="161"/>
    </row>
    <row r="426" spans="1:8" ht="45.75" customHeight="1" x14ac:dyDescent="0.25">
      <c r="A426" s="169" t="s">
        <v>944</v>
      </c>
      <c r="B426" s="169"/>
      <c r="C426" s="169"/>
      <c r="D426" s="169"/>
      <c r="E426" s="169"/>
      <c r="F426" s="169"/>
      <c r="G426" s="169"/>
    </row>
    <row r="427" spans="1:8" ht="18" customHeight="1" x14ac:dyDescent="0.25">
      <c r="A427" s="160" t="s">
        <v>503</v>
      </c>
      <c r="B427" s="160"/>
      <c r="C427" s="160"/>
      <c r="D427" s="160"/>
      <c r="E427" s="160"/>
      <c r="F427" s="160"/>
      <c r="G427" s="160"/>
      <c r="H427" s="146"/>
    </row>
    <row r="428" spans="1:8" ht="18" customHeight="1" x14ac:dyDescent="0.25">
      <c r="A428" s="160" t="s">
        <v>423</v>
      </c>
      <c r="B428" s="160"/>
      <c r="C428" s="160"/>
      <c r="D428" s="160"/>
      <c r="E428" s="160"/>
      <c r="F428" s="160"/>
      <c r="G428" s="160"/>
      <c r="H428" s="146"/>
    </row>
    <row r="429" spans="1:8" ht="30.75" customHeight="1" x14ac:dyDescent="0.25">
      <c r="A429" s="161" t="s">
        <v>896</v>
      </c>
      <c r="B429" s="161"/>
      <c r="C429" s="161"/>
      <c r="D429" s="161"/>
      <c r="E429" s="161"/>
      <c r="F429" s="161"/>
      <c r="G429" s="161"/>
    </row>
    <row r="430" spans="1:8" ht="45.75" customHeight="1" x14ac:dyDescent="0.25">
      <c r="A430" s="169" t="s">
        <v>945</v>
      </c>
      <c r="B430" s="169"/>
      <c r="C430" s="169"/>
      <c r="D430" s="169"/>
      <c r="E430" s="169"/>
      <c r="F430" s="169"/>
      <c r="G430" s="169"/>
    </row>
    <row r="431" spans="1:8" ht="18" customHeight="1" x14ac:dyDescent="0.25">
      <c r="A431" s="160" t="s">
        <v>505</v>
      </c>
      <c r="B431" s="160"/>
      <c r="C431" s="160"/>
      <c r="D431" s="160"/>
      <c r="E431" s="160"/>
      <c r="F431" s="160"/>
      <c r="G431" s="160"/>
      <c r="H431" s="146"/>
    </row>
    <row r="432" spans="1:8" ht="18" customHeight="1" x14ac:dyDescent="0.25">
      <c r="A432" s="160" t="s">
        <v>423</v>
      </c>
      <c r="B432" s="160"/>
      <c r="C432" s="160"/>
      <c r="D432" s="160"/>
      <c r="E432" s="160"/>
      <c r="F432" s="160"/>
      <c r="G432" s="160"/>
      <c r="H432" s="146"/>
    </row>
    <row r="433" spans="1:7" ht="30.75" customHeight="1" x14ac:dyDescent="0.25">
      <c r="A433" s="161" t="s">
        <v>896</v>
      </c>
      <c r="B433" s="161"/>
      <c r="C433" s="161"/>
      <c r="D433" s="161"/>
      <c r="E433" s="161"/>
      <c r="F433" s="161"/>
      <c r="G433" s="161"/>
    </row>
    <row r="434" spans="1:7" ht="18" customHeight="1" x14ac:dyDescent="0.25">
      <c r="A434" s="182" t="s">
        <v>506</v>
      </c>
      <c r="B434" s="182"/>
      <c r="C434" s="182"/>
      <c r="D434" s="182"/>
      <c r="E434" s="182"/>
      <c r="F434" s="182"/>
      <c r="G434" s="182"/>
    </row>
    <row r="435" spans="1:7" ht="18" customHeight="1" x14ac:dyDescent="0.25">
      <c r="A435" s="182" t="s">
        <v>507</v>
      </c>
      <c r="B435" s="182"/>
      <c r="C435" s="182"/>
      <c r="D435" s="182"/>
      <c r="E435" s="182"/>
      <c r="F435" s="182"/>
      <c r="G435" s="182"/>
    </row>
    <row r="436" spans="1:7" ht="18" customHeight="1" x14ac:dyDescent="0.25">
      <c r="A436" s="183" t="s">
        <v>508</v>
      </c>
      <c r="B436" s="183"/>
      <c r="C436" s="183"/>
      <c r="D436" s="183"/>
      <c r="E436" s="183"/>
      <c r="F436" s="183"/>
      <c r="G436" s="183"/>
    </row>
    <row r="437" spans="1:7" ht="37.5" customHeight="1" x14ac:dyDescent="0.25">
      <c r="A437" s="184" t="s">
        <v>946</v>
      </c>
      <c r="B437" s="184"/>
      <c r="C437" s="184"/>
      <c r="D437" s="184"/>
      <c r="E437" s="184"/>
      <c r="F437" s="184"/>
      <c r="G437" s="184"/>
    </row>
    <row r="438" spans="1:7" ht="48" customHeight="1" x14ac:dyDescent="0.25">
      <c r="A438" s="181" t="s">
        <v>511</v>
      </c>
      <c r="B438" s="181"/>
      <c r="C438" s="181"/>
      <c r="D438" s="181"/>
      <c r="E438" s="181"/>
      <c r="F438" s="181"/>
      <c r="G438" s="181"/>
    </row>
    <row r="439" spans="1:7" ht="24.75" customHeight="1" x14ac:dyDescent="0.25">
      <c r="A439" s="181" t="s">
        <v>512</v>
      </c>
      <c r="B439" s="181"/>
      <c r="C439" s="181"/>
      <c r="D439" s="181"/>
      <c r="E439" s="181"/>
      <c r="F439" s="181"/>
      <c r="G439" s="181"/>
    </row>
    <row r="440" spans="1:7" ht="18" customHeight="1" x14ac:dyDescent="0.25">
      <c r="A440" s="181" t="s">
        <v>862</v>
      </c>
      <c r="B440" s="181"/>
      <c r="C440" s="181"/>
      <c r="D440" s="181"/>
      <c r="E440" s="181"/>
      <c r="F440" s="181"/>
      <c r="G440" s="181"/>
    </row>
    <row r="441" spans="1:7" ht="46.5" customHeight="1" x14ac:dyDescent="0.25">
      <c r="A441" s="185" t="s">
        <v>947</v>
      </c>
      <c r="B441" s="185"/>
      <c r="C441" s="185"/>
      <c r="D441" s="185"/>
      <c r="E441" s="185"/>
      <c r="F441" s="185"/>
      <c r="G441" s="185"/>
    </row>
    <row r="442" spans="1:7" ht="90.75" customHeight="1" x14ac:dyDescent="0.25">
      <c r="A442" s="186" t="s">
        <v>948</v>
      </c>
      <c r="B442" s="186"/>
      <c r="C442" s="186"/>
      <c r="D442" s="186"/>
      <c r="E442" s="186"/>
      <c r="F442" s="186"/>
      <c r="G442" s="186"/>
    </row>
    <row r="443" spans="1:7" ht="26.25" customHeight="1" x14ac:dyDescent="0.25">
      <c r="A443" s="181" t="s">
        <v>517</v>
      </c>
      <c r="B443" s="181"/>
      <c r="C443" s="181"/>
      <c r="D443" s="181"/>
      <c r="E443" s="181"/>
      <c r="F443" s="181"/>
      <c r="G443" s="181"/>
    </row>
    <row r="444" spans="1:7" ht="18" customHeight="1" x14ac:dyDescent="0.25">
      <c r="A444" s="181" t="s">
        <v>949</v>
      </c>
      <c r="B444" s="181"/>
      <c r="C444" s="181"/>
      <c r="D444" s="181"/>
      <c r="E444" s="181"/>
      <c r="F444" s="181"/>
      <c r="G444" s="181"/>
    </row>
    <row r="445" spans="1:7" ht="18" customHeight="1" x14ac:dyDescent="0.25">
      <c r="A445" s="181" t="s">
        <v>950</v>
      </c>
      <c r="B445" s="181"/>
      <c r="C445" s="181"/>
      <c r="D445" s="181"/>
      <c r="E445" s="181"/>
      <c r="F445" s="181"/>
      <c r="G445" s="181"/>
    </row>
    <row r="446" spans="1:7" ht="18" customHeight="1" x14ac:dyDescent="0.25">
      <c r="A446" s="181" t="s">
        <v>951</v>
      </c>
      <c r="B446" s="181"/>
      <c r="C446" s="181"/>
      <c r="D446" s="181"/>
      <c r="E446" s="181"/>
      <c r="F446" s="181"/>
      <c r="G446" s="181"/>
    </row>
    <row r="447" spans="1:7" ht="18" customHeight="1" x14ac:dyDescent="0.25">
      <c r="A447" s="181" t="s">
        <v>952</v>
      </c>
      <c r="B447" s="181"/>
      <c r="C447" s="181"/>
      <c r="D447" s="181"/>
      <c r="E447" s="181"/>
      <c r="F447" s="181"/>
      <c r="G447" s="181"/>
    </row>
    <row r="448" spans="1:7" ht="18" customHeight="1" x14ac:dyDescent="0.25">
      <c r="A448" s="181" t="s">
        <v>524</v>
      </c>
      <c r="B448" s="181"/>
      <c r="C448" s="181"/>
      <c r="D448" s="181"/>
      <c r="E448" s="181"/>
      <c r="F448" s="181"/>
      <c r="G448" s="181"/>
    </row>
    <row r="449" spans="1:7" ht="18.75" customHeight="1" x14ac:dyDescent="0.25">
      <c r="A449" s="181" t="s">
        <v>953</v>
      </c>
      <c r="B449" s="181"/>
      <c r="C449" s="181"/>
      <c r="D449" s="181"/>
      <c r="E449" s="181"/>
      <c r="F449" s="181"/>
      <c r="G449" s="181"/>
    </row>
    <row r="450" spans="1:7" ht="18" customHeight="1" x14ac:dyDescent="0.25">
      <c r="A450" s="181" t="s">
        <v>954</v>
      </c>
      <c r="B450" s="181"/>
      <c r="C450" s="181"/>
      <c r="D450" s="181"/>
      <c r="E450" s="181"/>
      <c r="F450" s="181"/>
      <c r="G450" s="181"/>
    </row>
    <row r="451" spans="1:7" ht="18" customHeight="1" x14ac:dyDescent="0.25">
      <c r="A451" s="181" t="s">
        <v>529</v>
      </c>
      <c r="B451" s="181"/>
      <c r="C451" s="181"/>
      <c r="D451" s="181"/>
      <c r="E451" s="181"/>
      <c r="F451" s="181"/>
      <c r="G451" s="181"/>
    </row>
    <row r="452" spans="1:7" ht="18" customHeight="1" x14ac:dyDescent="0.25">
      <c r="A452" s="181" t="s">
        <v>955</v>
      </c>
      <c r="B452" s="181"/>
      <c r="C452" s="181"/>
      <c r="D452" s="181"/>
      <c r="E452" s="181"/>
      <c r="F452" s="181"/>
      <c r="G452" s="181"/>
    </row>
    <row r="453" spans="1:7" ht="22.5" customHeight="1" x14ac:dyDescent="0.25">
      <c r="A453" s="181" t="s">
        <v>956</v>
      </c>
      <c r="B453" s="181"/>
      <c r="C453" s="181"/>
      <c r="D453" s="181"/>
      <c r="E453" s="181"/>
      <c r="F453" s="181"/>
      <c r="G453" s="181"/>
    </row>
    <row r="454" spans="1:7" ht="20.25" customHeight="1" x14ac:dyDescent="0.25">
      <c r="A454" s="181" t="s">
        <v>957</v>
      </c>
      <c r="B454" s="181"/>
      <c r="C454" s="181"/>
      <c r="D454" s="181"/>
      <c r="E454" s="181"/>
      <c r="F454" s="181"/>
      <c r="G454" s="181"/>
    </row>
    <row r="455" spans="1:7" ht="57.75" customHeight="1" x14ac:dyDescent="0.25">
      <c r="A455" s="184" t="s">
        <v>958</v>
      </c>
      <c r="B455" s="184"/>
      <c r="C455" s="184"/>
      <c r="D455" s="184"/>
      <c r="E455" s="184"/>
      <c r="F455" s="184"/>
      <c r="G455" s="184"/>
    </row>
    <row r="456" spans="1:7" ht="30.75" customHeight="1" x14ac:dyDescent="0.25">
      <c r="A456" s="181" t="s">
        <v>959</v>
      </c>
      <c r="B456" s="181"/>
      <c r="C456" s="181"/>
      <c r="D456" s="181"/>
      <c r="E456" s="181"/>
      <c r="F456" s="181"/>
      <c r="G456" s="181"/>
    </row>
    <row r="457" spans="1:7" ht="18" customHeight="1" x14ac:dyDescent="0.25">
      <c r="A457" s="181" t="s">
        <v>960</v>
      </c>
      <c r="B457" s="181"/>
      <c r="C457" s="181"/>
      <c r="D457" s="181"/>
      <c r="E457" s="181"/>
      <c r="F457" s="181"/>
      <c r="G457" s="181"/>
    </row>
    <row r="458" spans="1:7" ht="18" customHeight="1" x14ac:dyDescent="0.25">
      <c r="A458" s="181" t="s">
        <v>961</v>
      </c>
      <c r="B458" s="181"/>
      <c r="C458" s="181"/>
      <c r="D458" s="181"/>
      <c r="E458" s="181"/>
      <c r="F458" s="181"/>
      <c r="G458" s="181"/>
    </row>
    <row r="459" spans="1:7" ht="18" customHeight="1" x14ac:dyDescent="0.25">
      <c r="A459" s="181" t="s">
        <v>962</v>
      </c>
      <c r="B459" s="181"/>
      <c r="C459" s="181"/>
      <c r="D459" s="181"/>
      <c r="E459" s="181"/>
      <c r="F459" s="181"/>
      <c r="G459" s="181"/>
    </row>
    <row r="460" spans="1:7" ht="18" customHeight="1" x14ac:dyDescent="0.25">
      <c r="A460" s="181" t="s">
        <v>963</v>
      </c>
      <c r="B460" s="181"/>
      <c r="C460" s="181"/>
      <c r="D460" s="181"/>
      <c r="E460" s="181"/>
      <c r="F460" s="181"/>
      <c r="G460" s="181"/>
    </row>
    <row r="461" spans="1:7" ht="18.75" customHeight="1" x14ac:dyDescent="0.25">
      <c r="A461" s="181" t="s">
        <v>964</v>
      </c>
      <c r="B461" s="181"/>
      <c r="C461" s="181"/>
      <c r="D461" s="181"/>
      <c r="E461" s="181"/>
      <c r="F461" s="181"/>
      <c r="G461" s="181"/>
    </row>
    <row r="462" spans="1:7" ht="18" customHeight="1" x14ac:dyDescent="0.25">
      <c r="A462" s="181" t="s">
        <v>965</v>
      </c>
      <c r="B462" s="181"/>
      <c r="C462" s="181"/>
      <c r="D462" s="181"/>
      <c r="E462" s="181"/>
      <c r="F462" s="181"/>
      <c r="G462" s="181"/>
    </row>
    <row r="463" spans="1:7" ht="18" customHeight="1" x14ac:dyDescent="0.25">
      <c r="A463" s="181" t="s">
        <v>966</v>
      </c>
      <c r="B463" s="181"/>
      <c r="C463" s="181"/>
      <c r="D463" s="181"/>
      <c r="E463" s="181"/>
      <c r="F463" s="181"/>
      <c r="G463" s="181"/>
    </row>
    <row r="464" spans="1:7" ht="18" customHeight="1" x14ac:dyDescent="0.25">
      <c r="A464" s="181" t="s">
        <v>967</v>
      </c>
      <c r="B464" s="181"/>
      <c r="C464" s="181"/>
      <c r="D464" s="181"/>
      <c r="E464" s="181"/>
      <c r="F464" s="181"/>
      <c r="G464" s="181"/>
    </row>
    <row r="465" spans="1:7" ht="18" customHeight="1" x14ac:dyDescent="0.25">
      <c r="A465" s="181" t="s">
        <v>968</v>
      </c>
      <c r="B465" s="181"/>
      <c r="C465" s="181"/>
      <c r="D465" s="181"/>
      <c r="E465" s="181"/>
      <c r="F465" s="181"/>
      <c r="G465" s="181"/>
    </row>
    <row r="466" spans="1:7" ht="18" customHeight="1" x14ac:dyDescent="0.25">
      <c r="A466" s="181" t="s">
        <v>969</v>
      </c>
      <c r="B466" s="181"/>
      <c r="C466" s="181"/>
      <c r="D466" s="181"/>
      <c r="E466" s="181"/>
      <c r="F466" s="181"/>
      <c r="G466" s="181"/>
    </row>
    <row r="467" spans="1:7" ht="30.75" customHeight="1" x14ac:dyDescent="0.25">
      <c r="A467" s="181" t="s">
        <v>546</v>
      </c>
      <c r="B467" s="181"/>
      <c r="C467" s="181"/>
      <c r="D467" s="181"/>
      <c r="E467" s="181"/>
      <c r="F467" s="181"/>
      <c r="G467" s="181"/>
    </row>
    <row r="468" spans="1:7" ht="30" customHeight="1" x14ac:dyDescent="0.25">
      <c r="A468" s="181" t="s">
        <v>970</v>
      </c>
      <c r="B468" s="181"/>
      <c r="C468" s="181"/>
      <c r="D468" s="181"/>
      <c r="E468" s="181"/>
      <c r="F468" s="181"/>
      <c r="G468" s="181"/>
    </row>
    <row r="469" spans="1:7" ht="18" customHeight="1" x14ac:dyDescent="0.25">
      <c r="A469" s="181" t="s">
        <v>960</v>
      </c>
      <c r="B469" s="181"/>
      <c r="C469" s="181"/>
      <c r="D469" s="181"/>
      <c r="E469" s="181"/>
      <c r="F469" s="181"/>
      <c r="G469" s="181"/>
    </row>
    <row r="470" spans="1:7" ht="18" customHeight="1" x14ac:dyDescent="0.25">
      <c r="A470" s="181" t="s">
        <v>961</v>
      </c>
      <c r="B470" s="181"/>
      <c r="C470" s="181"/>
      <c r="D470" s="181"/>
      <c r="E470" s="181"/>
      <c r="F470" s="181"/>
      <c r="G470" s="181"/>
    </row>
    <row r="471" spans="1:7" ht="18" customHeight="1" x14ac:dyDescent="0.25">
      <c r="A471" s="181" t="s">
        <v>962</v>
      </c>
      <c r="B471" s="181"/>
      <c r="C471" s="181"/>
      <c r="D471" s="181"/>
      <c r="E471" s="181"/>
      <c r="F471" s="181"/>
      <c r="G471" s="181"/>
    </row>
    <row r="472" spans="1:7" ht="18" customHeight="1" x14ac:dyDescent="0.25">
      <c r="A472" s="181" t="s">
        <v>963</v>
      </c>
      <c r="B472" s="181"/>
      <c r="C472" s="181"/>
      <c r="D472" s="181"/>
      <c r="E472" s="181"/>
      <c r="F472" s="181"/>
      <c r="G472" s="181"/>
    </row>
    <row r="473" spans="1:7" ht="18.75" customHeight="1" x14ac:dyDescent="0.25">
      <c r="A473" s="181" t="s">
        <v>964</v>
      </c>
      <c r="B473" s="181"/>
      <c r="C473" s="181"/>
      <c r="D473" s="181"/>
      <c r="E473" s="181"/>
      <c r="F473" s="181"/>
      <c r="G473" s="181"/>
    </row>
    <row r="474" spans="1:7" ht="18" customHeight="1" x14ac:dyDescent="0.25">
      <c r="A474" s="181" t="s">
        <v>965</v>
      </c>
      <c r="B474" s="181"/>
      <c r="C474" s="181"/>
      <c r="D474" s="181"/>
      <c r="E474" s="181"/>
      <c r="F474" s="181"/>
      <c r="G474" s="181"/>
    </row>
    <row r="475" spans="1:7" ht="18" customHeight="1" x14ac:dyDescent="0.25">
      <c r="A475" s="181" t="s">
        <v>966</v>
      </c>
      <c r="B475" s="181"/>
      <c r="C475" s="181"/>
      <c r="D475" s="181"/>
      <c r="E475" s="181"/>
      <c r="F475" s="181"/>
      <c r="G475" s="181"/>
    </row>
    <row r="476" spans="1:7" ht="18" customHeight="1" x14ac:dyDescent="0.25">
      <c r="A476" s="181" t="s">
        <v>967</v>
      </c>
      <c r="B476" s="181"/>
      <c r="C476" s="181"/>
      <c r="D476" s="181"/>
      <c r="E476" s="181"/>
      <c r="F476" s="181"/>
      <c r="G476" s="181"/>
    </row>
    <row r="477" spans="1:7" ht="18" customHeight="1" x14ac:dyDescent="0.25">
      <c r="A477" s="181" t="s">
        <v>968</v>
      </c>
      <c r="B477" s="181"/>
      <c r="C477" s="181"/>
      <c r="D477" s="181"/>
      <c r="E477" s="181"/>
      <c r="F477" s="181"/>
      <c r="G477" s="181"/>
    </row>
    <row r="478" spans="1:7" ht="18" customHeight="1" x14ac:dyDescent="0.25">
      <c r="A478" s="181" t="s">
        <v>969</v>
      </c>
      <c r="B478" s="181"/>
      <c r="C478" s="181"/>
      <c r="D478" s="181"/>
      <c r="E478" s="181"/>
      <c r="F478" s="181"/>
      <c r="G478" s="181"/>
    </row>
    <row r="479" spans="1:7" ht="30.75" customHeight="1" x14ac:dyDescent="0.25">
      <c r="A479" s="181" t="s">
        <v>556</v>
      </c>
      <c r="B479" s="181"/>
      <c r="C479" s="181"/>
      <c r="D479" s="181"/>
      <c r="E479" s="181"/>
      <c r="F479" s="181"/>
      <c r="G479" s="181"/>
    </row>
    <row r="480" spans="1:7" ht="18" customHeight="1" x14ac:dyDescent="0.25">
      <c r="A480" s="181" t="s">
        <v>862</v>
      </c>
      <c r="B480" s="181"/>
      <c r="C480" s="181"/>
      <c r="D480" s="181"/>
      <c r="E480" s="181"/>
      <c r="F480" s="181"/>
      <c r="G480" s="181"/>
    </row>
    <row r="481" spans="1:7" ht="30" customHeight="1" x14ac:dyDescent="0.25">
      <c r="A481" s="183" t="s">
        <v>971</v>
      </c>
      <c r="B481" s="183"/>
      <c r="C481" s="183"/>
      <c r="D481" s="183"/>
      <c r="E481" s="183"/>
      <c r="F481" s="183"/>
      <c r="G481" s="183"/>
    </row>
    <row r="482" spans="1:7" ht="110.25" customHeight="1" x14ac:dyDescent="0.25">
      <c r="A482" s="184" t="s">
        <v>972</v>
      </c>
      <c r="B482" s="184"/>
      <c r="C482" s="184"/>
      <c r="D482" s="184"/>
      <c r="E482" s="184"/>
      <c r="F482" s="184"/>
      <c r="G482" s="184"/>
    </row>
    <row r="483" spans="1:7" ht="48" customHeight="1" x14ac:dyDescent="0.25">
      <c r="A483" s="181" t="s">
        <v>973</v>
      </c>
      <c r="B483" s="181"/>
      <c r="C483" s="181"/>
      <c r="D483" s="181"/>
      <c r="E483" s="181"/>
      <c r="F483" s="181"/>
      <c r="G483" s="181"/>
    </row>
    <row r="484" spans="1:7" ht="18" customHeight="1" x14ac:dyDescent="0.25">
      <c r="A484" s="181" t="s">
        <v>949</v>
      </c>
      <c r="B484" s="181"/>
      <c r="C484" s="181"/>
      <c r="D484" s="181"/>
      <c r="E484" s="181"/>
      <c r="F484" s="181"/>
      <c r="G484" s="181"/>
    </row>
    <row r="485" spans="1:7" ht="18" customHeight="1" x14ac:dyDescent="0.25">
      <c r="A485" s="181" t="s">
        <v>950</v>
      </c>
      <c r="B485" s="181"/>
      <c r="C485" s="181"/>
      <c r="D485" s="181"/>
      <c r="E485" s="181"/>
      <c r="F485" s="181"/>
      <c r="G485" s="181"/>
    </row>
    <row r="486" spans="1:7" ht="18" customHeight="1" x14ac:dyDescent="0.25">
      <c r="A486" s="181" t="s">
        <v>951</v>
      </c>
      <c r="B486" s="181"/>
      <c r="C486" s="181"/>
      <c r="D486" s="181"/>
      <c r="E486" s="181"/>
      <c r="F486" s="181"/>
      <c r="G486" s="181"/>
    </row>
    <row r="487" spans="1:7" ht="18" customHeight="1" x14ac:dyDescent="0.25">
      <c r="A487" s="181" t="s">
        <v>952</v>
      </c>
      <c r="B487" s="181"/>
      <c r="C487" s="181"/>
      <c r="D487" s="181"/>
      <c r="E487" s="181"/>
      <c r="F487" s="181"/>
      <c r="G487" s="181"/>
    </row>
    <row r="488" spans="1:7" ht="18" customHeight="1" x14ac:dyDescent="0.25">
      <c r="A488" s="181" t="s">
        <v>524</v>
      </c>
      <c r="B488" s="181"/>
      <c r="C488" s="181"/>
      <c r="D488" s="181"/>
      <c r="E488" s="181"/>
      <c r="F488" s="181"/>
      <c r="G488" s="181"/>
    </row>
    <row r="489" spans="1:7" ht="18" customHeight="1" x14ac:dyDescent="0.25">
      <c r="A489" s="181" t="s">
        <v>953</v>
      </c>
      <c r="B489" s="181"/>
      <c r="C489" s="181"/>
      <c r="D489" s="181"/>
      <c r="E489" s="181"/>
      <c r="F489" s="181"/>
      <c r="G489" s="181"/>
    </row>
    <row r="490" spans="1:7" ht="18.75" customHeight="1" x14ac:dyDescent="0.25">
      <c r="A490" s="181" t="s">
        <v>954</v>
      </c>
      <c r="B490" s="181"/>
      <c r="C490" s="181"/>
      <c r="D490" s="181"/>
      <c r="E490" s="181"/>
      <c r="F490" s="181"/>
      <c r="G490" s="181"/>
    </row>
    <row r="491" spans="1:7" ht="18" customHeight="1" x14ac:dyDescent="0.25">
      <c r="A491" s="181" t="s">
        <v>529</v>
      </c>
      <c r="B491" s="181"/>
      <c r="C491" s="181"/>
      <c r="D491" s="181"/>
      <c r="E491" s="181"/>
      <c r="F491" s="181"/>
      <c r="G491" s="181"/>
    </row>
    <row r="492" spans="1:7" ht="18" customHeight="1" x14ac:dyDescent="0.25">
      <c r="A492" s="181" t="s">
        <v>955</v>
      </c>
      <c r="B492" s="181"/>
      <c r="C492" s="181"/>
      <c r="D492" s="181"/>
      <c r="E492" s="181"/>
      <c r="F492" s="181"/>
      <c r="G492" s="181"/>
    </row>
    <row r="493" spans="1:7" ht="18" customHeight="1" x14ac:dyDescent="0.25">
      <c r="A493" s="181" t="s">
        <v>956</v>
      </c>
      <c r="B493" s="181"/>
      <c r="C493" s="181"/>
      <c r="D493" s="181"/>
      <c r="E493" s="181"/>
      <c r="F493" s="181"/>
      <c r="G493" s="181"/>
    </row>
    <row r="494" spans="1:7" ht="30" customHeight="1" x14ac:dyDescent="0.25">
      <c r="A494" s="181" t="s">
        <v>974</v>
      </c>
      <c r="B494" s="181"/>
      <c r="C494" s="181"/>
      <c r="D494" s="181"/>
      <c r="E494" s="181"/>
      <c r="F494" s="181"/>
      <c r="G494" s="181"/>
    </row>
    <row r="495" spans="1:7" ht="18.75" customHeight="1" x14ac:dyDescent="0.25">
      <c r="A495" s="181" t="s">
        <v>862</v>
      </c>
      <c r="B495" s="181"/>
      <c r="C495" s="181"/>
      <c r="D495" s="181"/>
      <c r="E495" s="181"/>
      <c r="F495" s="181"/>
      <c r="G495" s="181"/>
    </row>
    <row r="496" spans="1:7" ht="15.75" customHeight="1" x14ac:dyDescent="0.25">
      <c r="A496" s="185" t="s">
        <v>975</v>
      </c>
      <c r="B496" s="185"/>
      <c r="C496" s="185"/>
      <c r="D496" s="185"/>
      <c r="E496" s="185"/>
      <c r="F496" s="185"/>
      <c r="G496" s="185"/>
    </row>
    <row r="497" spans="1:7" ht="66" customHeight="1" x14ac:dyDescent="0.25">
      <c r="A497" s="186" t="s">
        <v>976</v>
      </c>
      <c r="B497" s="186"/>
      <c r="C497" s="186"/>
      <c r="D497" s="186"/>
      <c r="E497" s="186"/>
      <c r="F497" s="186"/>
      <c r="G497" s="186"/>
    </row>
    <row r="498" spans="1:7" ht="51" customHeight="1" x14ac:dyDescent="0.25">
      <c r="A498" s="181" t="s">
        <v>977</v>
      </c>
      <c r="B498" s="181"/>
      <c r="C498" s="181"/>
      <c r="D498" s="181"/>
      <c r="E498" s="181"/>
      <c r="F498" s="181"/>
      <c r="G498" s="181"/>
    </row>
    <row r="499" spans="1:7" ht="40.5" customHeight="1" x14ac:dyDescent="0.25">
      <c r="A499" s="181" t="s">
        <v>978</v>
      </c>
      <c r="B499" s="181"/>
      <c r="C499" s="181"/>
      <c r="D499" s="181"/>
      <c r="E499" s="181"/>
      <c r="F499" s="181"/>
      <c r="G499" s="181"/>
    </row>
    <row r="500" spans="1:7" ht="18" customHeight="1" x14ac:dyDescent="0.25">
      <c r="A500" s="181" t="s">
        <v>862</v>
      </c>
      <c r="B500" s="181"/>
      <c r="C500" s="181"/>
      <c r="D500" s="181"/>
      <c r="E500" s="181"/>
      <c r="F500" s="181"/>
      <c r="G500" s="181"/>
    </row>
    <row r="501" spans="1:7" ht="131.25" customHeight="1" x14ac:dyDescent="0.25">
      <c r="A501" s="184" t="s">
        <v>979</v>
      </c>
      <c r="B501" s="184"/>
      <c r="C501" s="184"/>
      <c r="D501" s="184"/>
      <c r="E501" s="184"/>
      <c r="F501" s="184"/>
      <c r="G501" s="184"/>
    </row>
    <row r="502" spans="1:7" ht="40.5" customHeight="1" x14ac:dyDescent="0.25">
      <c r="A502" s="181" t="s">
        <v>980</v>
      </c>
      <c r="B502" s="181"/>
      <c r="C502" s="181"/>
      <c r="D502" s="181"/>
      <c r="E502" s="181"/>
      <c r="F502" s="181"/>
      <c r="G502" s="181"/>
    </row>
    <row r="503" spans="1:7" ht="18" customHeight="1" x14ac:dyDescent="0.25">
      <c r="A503" s="181" t="s">
        <v>949</v>
      </c>
      <c r="B503" s="181"/>
      <c r="C503" s="181"/>
      <c r="D503" s="181"/>
      <c r="E503" s="181"/>
      <c r="F503" s="181"/>
      <c r="G503" s="181"/>
    </row>
    <row r="504" spans="1:7" ht="18" customHeight="1" x14ac:dyDescent="0.25">
      <c r="A504" s="181" t="s">
        <v>950</v>
      </c>
      <c r="B504" s="181"/>
      <c r="C504" s="181"/>
      <c r="D504" s="181"/>
      <c r="E504" s="181"/>
      <c r="F504" s="181"/>
      <c r="G504" s="181"/>
    </row>
    <row r="505" spans="1:7" ht="18" customHeight="1" x14ac:dyDescent="0.25">
      <c r="A505" s="181" t="s">
        <v>951</v>
      </c>
      <c r="B505" s="181"/>
      <c r="C505" s="181"/>
      <c r="D505" s="181"/>
      <c r="E505" s="181"/>
      <c r="F505" s="181"/>
      <c r="G505" s="181"/>
    </row>
    <row r="506" spans="1:7" ht="18" customHeight="1" x14ac:dyDescent="0.25">
      <c r="A506" s="181" t="s">
        <v>952</v>
      </c>
      <c r="B506" s="181"/>
      <c r="C506" s="181"/>
      <c r="D506" s="181"/>
      <c r="E506" s="181"/>
      <c r="F506" s="181"/>
      <c r="G506" s="181"/>
    </row>
    <row r="507" spans="1:7" ht="18" customHeight="1" x14ac:dyDescent="0.25">
      <c r="A507" s="181" t="s">
        <v>524</v>
      </c>
      <c r="B507" s="181"/>
      <c r="C507" s="181"/>
      <c r="D507" s="181"/>
      <c r="E507" s="181"/>
      <c r="F507" s="181"/>
      <c r="G507" s="181"/>
    </row>
    <row r="508" spans="1:7" ht="18" customHeight="1" x14ac:dyDescent="0.25">
      <c r="A508" s="181" t="s">
        <v>953</v>
      </c>
      <c r="B508" s="181"/>
      <c r="C508" s="181"/>
      <c r="D508" s="181"/>
      <c r="E508" s="181"/>
      <c r="F508" s="181"/>
      <c r="G508" s="181"/>
    </row>
    <row r="509" spans="1:7" ht="18.75" customHeight="1" x14ac:dyDescent="0.25">
      <c r="A509" s="181" t="s">
        <v>954</v>
      </c>
      <c r="B509" s="181"/>
      <c r="C509" s="181"/>
      <c r="D509" s="181"/>
      <c r="E509" s="181"/>
      <c r="F509" s="181"/>
      <c r="G509" s="181"/>
    </row>
    <row r="510" spans="1:7" ht="18" customHeight="1" x14ac:dyDescent="0.25">
      <c r="A510" s="181" t="s">
        <v>529</v>
      </c>
      <c r="B510" s="181"/>
      <c r="C510" s="181"/>
      <c r="D510" s="181"/>
      <c r="E510" s="181"/>
      <c r="F510" s="181"/>
      <c r="G510" s="181"/>
    </row>
    <row r="511" spans="1:7" ht="18" customHeight="1" x14ac:dyDescent="0.25">
      <c r="A511" s="181" t="s">
        <v>955</v>
      </c>
      <c r="B511" s="181"/>
      <c r="C511" s="181"/>
      <c r="D511" s="181"/>
      <c r="E511" s="181"/>
      <c r="F511" s="181"/>
      <c r="G511" s="181"/>
    </row>
    <row r="512" spans="1:7" ht="18" customHeight="1" x14ac:dyDescent="0.25">
      <c r="A512" s="181" t="s">
        <v>981</v>
      </c>
      <c r="B512" s="181"/>
      <c r="C512" s="181"/>
      <c r="D512" s="181"/>
      <c r="E512" s="181"/>
      <c r="F512" s="181"/>
      <c r="G512" s="181"/>
    </row>
    <row r="513" spans="1:7" ht="35.25" customHeight="1" x14ac:dyDescent="0.25">
      <c r="A513" s="181" t="s">
        <v>982</v>
      </c>
      <c r="B513" s="181"/>
      <c r="C513" s="181"/>
      <c r="D513" s="181"/>
      <c r="E513" s="181"/>
      <c r="F513" s="181"/>
      <c r="G513" s="181"/>
    </row>
    <row r="514" spans="1:7" ht="18" customHeight="1" x14ac:dyDescent="0.25">
      <c r="A514" s="181" t="s">
        <v>862</v>
      </c>
      <c r="B514" s="181"/>
      <c r="C514" s="181"/>
      <c r="D514" s="181"/>
      <c r="E514" s="181"/>
      <c r="F514" s="181"/>
      <c r="G514" s="181"/>
    </row>
    <row r="515" spans="1:7" ht="63" customHeight="1" x14ac:dyDescent="0.25">
      <c r="A515" s="184" t="s">
        <v>983</v>
      </c>
      <c r="B515" s="184"/>
      <c r="C515" s="184"/>
      <c r="D515" s="184"/>
      <c r="E515" s="184"/>
      <c r="F515" s="184"/>
      <c r="G515" s="184"/>
    </row>
    <row r="516" spans="1:7" ht="40.5" customHeight="1" x14ac:dyDescent="0.25">
      <c r="A516" s="181" t="s">
        <v>984</v>
      </c>
      <c r="B516" s="181"/>
      <c r="C516" s="181"/>
      <c r="D516" s="181"/>
      <c r="E516" s="181"/>
      <c r="F516" s="181"/>
      <c r="G516" s="181"/>
    </row>
    <row r="517" spans="1:7" ht="30.75" customHeight="1" x14ac:dyDescent="0.25">
      <c r="A517" s="181" t="s">
        <v>985</v>
      </c>
      <c r="B517" s="181"/>
      <c r="C517" s="181"/>
      <c r="D517" s="181"/>
      <c r="E517" s="181"/>
      <c r="F517" s="181"/>
      <c r="G517" s="181"/>
    </row>
    <row r="518" spans="1:7" ht="18" customHeight="1" x14ac:dyDescent="0.25">
      <c r="A518" s="181" t="s">
        <v>862</v>
      </c>
      <c r="B518" s="181"/>
      <c r="C518" s="181"/>
      <c r="D518" s="181"/>
      <c r="E518" s="181"/>
      <c r="F518" s="181"/>
      <c r="G518" s="181"/>
    </row>
    <row r="519" spans="1:7" ht="30.75" customHeight="1" x14ac:dyDescent="0.25">
      <c r="A519" s="183" t="s">
        <v>986</v>
      </c>
      <c r="B519" s="183"/>
      <c r="C519" s="183"/>
      <c r="D519" s="183"/>
      <c r="E519" s="183"/>
      <c r="F519" s="183"/>
      <c r="G519" s="183"/>
    </row>
    <row r="520" spans="1:7" ht="87.75" customHeight="1" x14ac:dyDescent="0.25">
      <c r="A520" s="184" t="s">
        <v>987</v>
      </c>
      <c r="B520" s="184"/>
      <c r="C520" s="184"/>
      <c r="D520" s="184"/>
      <c r="E520" s="184"/>
      <c r="F520" s="184"/>
      <c r="G520" s="184"/>
    </row>
    <row r="521" spans="1:7" ht="72.75" customHeight="1" x14ac:dyDescent="0.25">
      <c r="A521" s="181" t="s">
        <v>988</v>
      </c>
      <c r="B521" s="181"/>
      <c r="C521" s="181"/>
      <c r="D521" s="181"/>
      <c r="E521" s="181"/>
      <c r="F521" s="181"/>
      <c r="G521" s="181"/>
    </row>
    <row r="522" spans="1:7" ht="72" customHeight="1" x14ac:dyDescent="0.25">
      <c r="A522" s="181" t="s">
        <v>989</v>
      </c>
      <c r="B522" s="181"/>
      <c r="C522" s="181"/>
      <c r="D522" s="181"/>
      <c r="E522" s="181"/>
      <c r="F522" s="181"/>
      <c r="G522" s="181"/>
    </row>
    <row r="523" spans="1:7" ht="60" customHeight="1" x14ac:dyDescent="0.25">
      <c r="A523" s="181" t="s">
        <v>990</v>
      </c>
      <c r="B523" s="181"/>
      <c r="C523" s="181"/>
      <c r="D523" s="181"/>
      <c r="E523" s="181"/>
      <c r="F523" s="181"/>
      <c r="G523" s="181"/>
    </row>
    <row r="524" spans="1:7" ht="60" customHeight="1" x14ac:dyDescent="0.25">
      <c r="A524" s="181" t="s">
        <v>991</v>
      </c>
      <c r="B524" s="181"/>
      <c r="C524" s="181"/>
      <c r="D524" s="181"/>
      <c r="E524" s="181"/>
      <c r="F524" s="181"/>
      <c r="G524" s="181"/>
    </row>
    <row r="525" spans="1:7" ht="18" customHeight="1" x14ac:dyDescent="0.25">
      <c r="A525" s="181" t="s">
        <v>862</v>
      </c>
      <c r="B525" s="181"/>
      <c r="C525" s="181"/>
      <c r="D525" s="181"/>
      <c r="E525" s="181"/>
      <c r="F525" s="181"/>
      <c r="G525" s="181"/>
    </row>
    <row r="526" spans="1:7" ht="105" customHeight="1" x14ac:dyDescent="0.25">
      <c r="A526" s="184" t="s">
        <v>992</v>
      </c>
      <c r="B526" s="184"/>
      <c r="C526" s="184"/>
      <c r="D526" s="184"/>
      <c r="E526" s="184"/>
      <c r="F526" s="184"/>
      <c r="G526" s="184"/>
    </row>
    <row r="527" spans="1:7" ht="60" customHeight="1" x14ac:dyDescent="0.25">
      <c r="A527" s="181" t="s">
        <v>993</v>
      </c>
      <c r="B527" s="181"/>
      <c r="C527" s="181"/>
      <c r="D527" s="181"/>
      <c r="E527" s="181"/>
      <c r="F527" s="181"/>
      <c r="G527" s="181"/>
    </row>
    <row r="528" spans="1:7" ht="59.25" customHeight="1" x14ac:dyDescent="0.25">
      <c r="A528" s="181" t="s">
        <v>994</v>
      </c>
      <c r="B528" s="181"/>
      <c r="C528" s="181"/>
      <c r="D528" s="181"/>
      <c r="E528" s="181"/>
      <c r="F528" s="181"/>
      <c r="G528" s="181"/>
    </row>
    <row r="529" spans="1:7" ht="60.75" customHeight="1" x14ac:dyDescent="0.25">
      <c r="A529" s="181" t="s">
        <v>995</v>
      </c>
      <c r="B529" s="181"/>
      <c r="C529" s="181"/>
      <c r="D529" s="181"/>
      <c r="E529" s="181"/>
      <c r="F529" s="181"/>
      <c r="G529" s="181"/>
    </row>
    <row r="530" spans="1:7" ht="32.25" customHeight="1" x14ac:dyDescent="0.25">
      <c r="A530" s="187" t="s">
        <v>996</v>
      </c>
      <c r="B530" s="187"/>
      <c r="C530" s="187"/>
      <c r="D530" s="187"/>
      <c r="E530" s="187"/>
      <c r="F530" s="187"/>
      <c r="G530" s="187"/>
    </row>
    <row r="531" spans="1:7" ht="18" customHeight="1" x14ac:dyDescent="0.25">
      <c r="A531" s="181" t="s">
        <v>862</v>
      </c>
      <c r="B531" s="181"/>
      <c r="C531" s="181"/>
      <c r="D531" s="181"/>
      <c r="E531" s="181"/>
      <c r="F531" s="181"/>
      <c r="G531" s="181"/>
    </row>
    <row r="532" spans="1:7" ht="78.75" customHeight="1" x14ac:dyDescent="0.25">
      <c r="A532" s="184" t="s">
        <v>997</v>
      </c>
      <c r="B532" s="184"/>
      <c r="C532" s="184"/>
      <c r="D532" s="184"/>
      <c r="E532" s="184"/>
      <c r="F532" s="184"/>
      <c r="G532" s="184"/>
    </row>
    <row r="533" spans="1:7" ht="60" customHeight="1" x14ac:dyDescent="0.25">
      <c r="A533" s="181" t="s">
        <v>998</v>
      </c>
      <c r="B533" s="181"/>
      <c r="C533" s="181"/>
      <c r="D533" s="181"/>
      <c r="E533" s="181"/>
      <c r="F533" s="181"/>
      <c r="G533" s="181"/>
    </row>
    <row r="534" spans="1:7" ht="55.5" customHeight="1" x14ac:dyDescent="0.25">
      <c r="A534" s="181" t="s">
        <v>999</v>
      </c>
      <c r="B534" s="181"/>
      <c r="C534" s="181"/>
      <c r="D534" s="181"/>
      <c r="E534" s="181"/>
      <c r="F534" s="181"/>
      <c r="G534" s="181"/>
    </row>
    <row r="535" spans="1:7" ht="18" customHeight="1" x14ac:dyDescent="0.25">
      <c r="A535" s="181" t="s">
        <v>862</v>
      </c>
      <c r="B535" s="181"/>
      <c r="C535" s="181"/>
      <c r="D535" s="181"/>
      <c r="E535" s="181"/>
      <c r="F535" s="181"/>
      <c r="G535" s="181"/>
    </row>
    <row r="536" spans="1:7" ht="75" customHeight="1" x14ac:dyDescent="0.25">
      <c r="A536" s="184" t="s">
        <v>1000</v>
      </c>
      <c r="B536" s="184"/>
      <c r="C536" s="184"/>
      <c r="D536" s="184"/>
      <c r="E536" s="184"/>
      <c r="F536" s="184"/>
      <c r="G536" s="184"/>
    </row>
    <row r="537" spans="1:7" ht="72.75" customHeight="1" x14ac:dyDescent="0.25">
      <c r="A537" s="181" t="s">
        <v>1001</v>
      </c>
      <c r="B537" s="181"/>
      <c r="C537" s="181"/>
      <c r="D537" s="181"/>
      <c r="E537" s="181"/>
      <c r="F537" s="181"/>
      <c r="G537" s="181"/>
    </row>
    <row r="538" spans="1:7" ht="54.75" customHeight="1" x14ac:dyDescent="0.25">
      <c r="A538" s="181" t="s">
        <v>1002</v>
      </c>
      <c r="B538" s="181"/>
      <c r="C538" s="181"/>
      <c r="D538" s="181"/>
      <c r="E538" s="181"/>
      <c r="F538" s="181"/>
      <c r="G538" s="181"/>
    </row>
    <row r="539" spans="1:7" ht="18.75" customHeight="1" x14ac:dyDescent="0.25">
      <c r="A539" s="181" t="s">
        <v>862</v>
      </c>
      <c r="B539" s="181"/>
      <c r="C539" s="181"/>
      <c r="D539" s="181"/>
      <c r="E539" s="181"/>
      <c r="F539" s="181"/>
      <c r="G539" s="181"/>
    </row>
    <row r="540" spans="1:7" ht="35.25" customHeight="1" x14ac:dyDescent="0.25">
      <c r="A540" s="183" t="s">
        <v>1003</v>
      </c>
      <c r="B540" s="183"/>
      <c r="C540" s="183"/>
      <c r="D540" s="183"/>
      <c r="E540" s="183"/>
      <c r="F540" s="183"/>
      <c r="G540" s="183"/>
    </row>
    <row r="541" spans="1:7" ht="50.25" customHeight="1" x14ac:dyDescent="0.25">
      <c r="A541" s="184" t="s">
        <v>1004</v>
      </c>
      <c r="B541" s="184"/>
      <c r="C541" s="184"/>
      <c r="D541" s="184"/>
      <c r="E541" s="184"/>
      <c r="F541" s="184"/>
      <c r="G541" s="184"/>
    </row>
    <row r="542" spans="1:7" ht="42.75" customHeight="1" x14ac:dyDescent="0.25">
      <c r="A542" s="181" t="s">
        <v>1005</v>
      </c>
      <c r="B542" s="181"/>
      <c r="C542" s="181"/>
      <c r="D542" s="181"/>
      <c r="E542" s="181"/>
      <c r="F542" s="181"/>
      <c r="G542" s="181"/>
    </row>
    <row r="543" spans="1:7" ht="42.75" customHeight="1" x14ac:dyDescent="0.25">
      <c r="A543" s="181" t="s">
        <v>1006</v>
      </c>
      <c r="B543" s="181"/>
      <c r="C543" s="181"/>
      <c r="D543" s="181"/>
      <c r="E543" s="181"/>
      <c r="F543" s="181"/>
      <c r="G543" s="181"/>
    </row>
    <row r="544" spans="1:7" ht="18" customHeight="1" x14ac:dyDescent="0.25">
      <c r="A544" s="181" t="s">
        <v>862</v>
      </c>
      <c r="B544" s="181"/>
      <c r="C544" s="181"/>
      <c r="D544" s="181"/>
      <c r="E544" s="181"/>
      <c r="F544" s="181"/>
      <c r="G544" s="181"/>
    </row>
    <row r="545" spans="1:7" ht="63" customHeight="1" x14ac:dyDescent="0.25">
      <c r="A545" s="184" t="s">
        <v>1007</v>
      </c>
      <c r="B545" s="184"/>
      <c r="C545" s="184"/>
      <c r="D545" s="184"/>
      <c r="E545" s="184"/>
      <c r="F545" s="184"/>
      <c r="G545" s="184"/>
    </row>
    <row r="546" spans="1:7" ht="48" customHeight="1" x14ac:dyDescent="0.25">
      <c r="A546" s="181" t="s">
        <v>1008</v>
      </c>
      <c r="B546" s="181"/>
      <c r="C546" s="181"/>
      <c r="D546" s="181"/>
      <c r="E546" s="181"/>
      <c r="F546" s="181"/>
      <c r="G546" s="181"/>
    </row>
    <row r="547" spans="1:7" ht="42.75" customHeight="1" x14ac:dyDescent="0.25">
      <c r="A547" s="181" t="s">
        <v>1009</v>
      </c>
      <c r="B547" s="181"/>
      <c r="C547" s="181"/>
      <c r="D547" s="181"/>
      <c r="E547" s="181"/>
      <c r="F547" s="181"/>
      <c r="G547" s="181"/>
    </row>
    <row r="548" spans="1:7" ht="18" customHeight="1" x14ac:dyDescent="0.25">
      <c r="A548" s="181" t="s">
        <v>862</v>
      </c>
      <c r="B548" s="181"/>
      <c r="C548" s="181"/>
      <c r="D548" s="181"/>
      <c r="E548" s="181"/>
      <c r="F548" s="181"/>
      <c r="G548" s="181"/>
    </row>
    <row r="549" spans="1:7" ht="84.75" customHeight="1" x14ac:dyDescent="0.25">
      <c r="A549" s="184" t="s">
        <v>1010</v>
      </c>
      <c r="B549" s="184"/>
      <c r="C549" s="184"/>
      <c r="D549" s="184"/>
      <c r="E549" s="184"/>
      <c r="F549" s="184"/>
      <c r="G549" s="184"/>
    </row>
    <row r="550" spans="1:7" ht="42.75" customHeight="1" x14ac:dyDescent="0.25">
      <c r="A550" s="181" t="s">
        <v>1011</v>
      </c>
      <c r="B550" s="181"/>
      <c r="C550" s="181"/>
      <c r="D550" s="181"/>
      <c r="E550" s="181"/>
      <c r="F550" s="181"/>
      <c r="G550" s="181"/>
    </row>
    <row r="551" spans="1:7" ht="55.5" customHeight="1" x14ac:dyDescent="0.25">
      <c r="A551" s="181" t="s">
        <v>1012</v>
      </c>
      <c r="B551" s="181"/>
      <c r="C551" s="181"/>
      <c r="D551" s="181"/>
      <c r="E551" s="181"/>
      <c r="F551" s="181"/>
      <c r="G551" s="181"/>
    </row>
    <row r="552" spans="1:7" ht="30.75" customHeight="1" x14ac:dyDescent="0.25">
      <c r="A552" s="181" t="s">
        <v>1013</v>
      </c>
      <c r="B552" s="181"/>
      <c r="C552" s="181"/>
      <c r="D552" s="181"/>
      <c r="E552" s="181"/>
      <c r="F552" s="181"/>
      <c r="G552" s="181"/>
    </row>
    <row r="553" spans="1:7" ht="18" customHeight="1" x14ac:dyDescent="0.25">
      <c r="A553" s="181" t="s">
        <v>862</v>
      </c>
      <c r="B553" s="181"/>
      <c r="C553" s="181"/>
      <c r="D553" s="181"/>
      <c r="E553" s="181"/>
      <c r="F553" s="181"/>
      <c r="G553" s="181"/>
    </row>
    <row r="554" spans="1:7" ht="110.25" customHeight="1" x14ac:dyDescent="0.25">
      <c r="A554" s="184" t="s">
        <v>1014</v>
      </c>
      <c r="B554" s="184"/>
      <c r="C554" s="184"/>
      <c r="D554" s="184"/>
      <c r="E554" s="184"/>
      <c r="F554" s="184"/>
      <c r="G554" s="184"/>
    </row>
    <row r="555" spans="1:7" ht="48" customHeight="1" x14ac:dyDescent="0.25">
      <c r="A555" s="181" t="s">
        <v>1015</v>
      </c>
      <c r="B555" s="181"/>
      <c r="C555" s="181"/>
      <c r="D555" s="181"/>
      <c r="E555" s="181"/>
      <c r="F555" s="181"/>
      <c r="G555" s="181"/>
    </row>
    <row r="556" spans="1:7" ht="18" customHeight="1" x14ac:dyDescent="0.25">
      <c r="A556" s="181" t="s">
        <v>766</v>
      </c>
      <c r="B556" s="181"/>
      <c r="C556" s="181"/>
      <c r="D556" s="181"/>
      <c r="E556" s="181"/>
      <c r="F556" s="181"/>
      <c r="G556" s="181"/>
    </row>
    <row r="557" spans="1:7" ht="18" customHeight="1" x14ac:dyDescent="0.25">
      <c r="A557" s="181" t="s">
        <v>1016</v>
      </c>
      <c r="B557" s="181"/>
      <c r="C557" s="181"/>
      <c r="D557" s="181"/>
      <c r="E557" s="181"/>
      <c r="F557" s="181"/>
      <c r="G557" s="181"/>
    </row>
    <row r="558" spans="1:7" ht="18" customHeight="1" x14ac:dyDescent="0.25">
      <c r="A558" s="181" t="s">
        <v>1017</v>
      </c>
      <c r="B558" s="181"/>
      <c r="C558" s="181"/>
      <c r="D558" s="181"/>
      <c r="E558" s="181"/>
      <c r="F558" s="181"/>
      <c r="G558" s="181"/>
    </row>
    <row r="559" spans="1:7" ht="18" customHeight="1" x14ac:dyDescent="0.25">
      <c r="A559" s="181" t="s">
        <v>1018</v>
      </c>
      <c r="B559" s="181"/>
      <c r="C559" s="181"/>
      <c r="D559" s="181"/>
      <c r="E559" s="181"/>
      <c r="F559" s="181"/>
      <c r="G559" s="181"/>
    </row>
    <row r="560" spans="1:7" ht="18" customHeight="1" x14ac:dyDescent="0.25">
      <c r="A560" s="181" t="s">
        <v>1019</v>
      </c>
      <c r="B560" s="181"/>
      <c r="C560" s="181"/>
      <c r="D560" s="181"/>
      <c r="E560" s="181"/>
      <c r="F560" s="181"/>
      <c r="G560" s="181"/>
    </row>
    <row r="561" spans="1:7" ht="18" customHeight="1" x14ac:dyDescent="0.25">
      <c r="A561" s="181" t="s">
        <v>1020</v>
      </c>
      <c r="B561" s="181"/>
      <c r="C561" s="181"/>
      <c r="D561" s="181"/>
      <c r="E561" s="181"/>
      <c r="F561" s="181"/>
      <c r="G561" s="181"/>
    </row>
    <row r="562" spans="1:7" ht="18" customHeight="1" x14ac:dyDescent="0.25">
      <c r="A562" s="181" t="s">
        <v>1021</v>
      </c>
      <c r="B562" s="181"/>
      <c r="C562" s="181"/>
      <c r="D562" s="181"/>
      <c r="E562" s="181"/>
      <c r="F562" s="181"/>
      <c r="G562" s="181"/>
    </row>
    <row r="563" spans="1:7" ht="18" customHeight="1" x14ac:dyDescent="0.25">
      <c r="A563" s="181" t="s">
        <v>1022</v>
      </c>
      <c r="B563" s="181"/>
      <c r="C563" s="181"/>
      <c r="D563" s="181"/>
      <c r="E563" s="181"/>
      <c r="F563" s="181"/>
      <c r="G563" s="181"/>
    </row>
    <row r="564" spans="1:7" ht="30.75" customHeight="1" x14ac:dyDescent="0.25">
      <c r="A564" s="181" t="s">
        <v>1023</v>
      </c>
      <c r="B564" s="181"/>
      <c r="C564" s="181"/>
      <c r="D564" s="181"/>
      <c r="E564" s="181"/>
      <c r="F564" s="181"/>
      <c r="G564" s="181"/>
    </row>
    <row r="565" spans="1:7" ht="18" customHeight="1" x14ac:dyDescent="0.25">
      <c r="A565" s="181" t="s">
        <v>862</v>
      </c>
      <c r="B565" s="181"/>
      <c r="C565" s="181"/>
      <c r="D565" s="181"/>
      <c r="E565" s="181"/>
      <c r="F565" s="181"/>
      <c r="G565" s="181"/>
    </row>
    <row r="566" spans="1:7" ht="42.75" customHeight="1" x14ac:dyDescent="0.25">
      <c r="A566" s="183" t="s">
        <v>1024</v>
      </c>
      <c r="B566" s="183"/>
      <c r="C566" s="183"/>
      <c r="D566" s="183"/>
      <c r="E566" s="183"/>
      <c r="F566" s="183"/>
      <c r="G566" s="183"/>
    </row>
    <row r="567" spans="1:7" ht="39.75" customHeight="1" x14ac:dyDescent="0.25">
      <c r="A567" s="184" t="s">
        <v>1025</v>
      </c>
      <c r="B567" s="184"/>
      <c r="C567" s="184"/>
      <c r="D567" s="184"/>
      <c r="E567" s="184"/>
      <c r="F567" s="184"/>
      <c r="G567" s="184"/>
    </row>
    <row r="568" spans="1:7" ht="42.75" customHeight="1" x14ac:dyDescent="0.25">
      <c r="A568" s="181" t="s">
        <v>1026</v>
      </c>
      <c r="B568" s="181"/>
      <c r="C568" s="181"/>
      <c r="D568" s="181"/>
      <c r="E568" s="181"/>
      <c r="F568" s="181"/>
      <c r="G568" s="181"/>
    </row>
    <row r="569" spans="1:7" ht="42.75" customHeight="1" x14ac:dyDescent="0.25">
      <c r="A569" s="181" t="s">
        <v>1027</v>
      </c>
      <c r="B569" s="181"/>
      <c r="C569" s="181"/>
      <c r="D569" s="181"/>
      <c r="E569" s="181"/>
      <c r="F569" s="181"/>
      <c r="G569" s="181"/>
    </row>
    <row r="570" spans="1:7" ht="18" customHeight="1" x14ac:dyDescent="0.25">
      <c r="A570" s="181" t="s">
        <v>862</v>
      </c>
      <c r="B570" s="181"/>
      <c r="C570" s="181"/>
      <c r="D570" s="181"/>
      <c r="E570" s="181"/>
      <c r="F570" s="181"/>
      <c r="G570" s="181"/>
    </row>
    <row r="571" spans="1:7" ht="30.75" customHeight="1" x14ac:dyDescent="0.25">
      <c r="A571" s="183" t="s">
        <v>1028</v>
      </c>
      <c r="B571" s="183"/>
      <c r="C571" s="183"/>
      <c r="D571" s="183"/>
      <c r="E571" s="183"/>
      <c r="F571" s="183"/>
      <c r="G571" s="183"/>
    </row>
    <row r="572" spans="1:7" ht="57.75" customHeight="1" x14ac:dyDescent="0.25">
      <c r="A572" s="184" t="s">
        <v>1029</v>
      </c>
      <c r="B572" s="184"/>
      <c r="C572" s="184"/>
      <c r="D572" s="184"/>
      <c r="E572" s="184"/>
      <c r="F572" s="184"/>
      <c r="G572" s="184"/>
    </row>
    <row r="573" spans="1:7" ht="42.75" customHeight="1" x14ac:dyDescent="0.25">
      <c r="A573" s="181" t="s">
        <v>1030</v>
      </c>
      <c r="B573" s="181"/>
      <c r="C573" s="181"/>
      <c r="D573" s="181"/>
      <c r="E573" s="181"/>
      <c r="F573" s="181"/>
      <c r="G573" s="181"/>
    </row>
    <row r="574" spans="1:7" ht="30.75" customHeight="1" x14ac:dyDescent="0.25">
      <c r="A574" s="181" t="s">
        <v>1013</v>
      </c>
      <c r="B574" s="181"/>
      <c r="C574" s="181"/>
      <c r="D574" s="181"/>
      <c r="E574" s="181"/>
      <c r="F574" s="181"/>
      <c r="G574" s="181"/>
    </row>
    <row r="575" spans="1:7" ht="18" customHeight="1" x14ac:dyDescent="0.25">
      <c r="A575" s="181" t="s">
        <v>862</v>
      </c>
      <c r="B575" s="181"/>
      <c r="C575" s="181"/>
      <c r="D575" s="181"/>
      <c r="E575" s="181"/>
      <c r="F575" s="181"/>
      <c r="G575" s="181"/>
    </row>
    <row r="576" spans="1:7" ht="57.75" customHeight="1" x14ac:dyDescent="0.25">
      <c r="A576" s="184" t="s">
        <v>1031</v>
      </c>
      <c r="B576" s="184"/>
      <c r="C576" s="184"/>
      <c r="D576" s="184"/>
      <c r="E576" s="184"/>
      <c r="F576" s="184"/>
      <c r="G576" s="184"/>
    </row>
    <row r="577" spans="1:7" ht="43.5" customHeight="1" x14ac:dyDescent="0.25">
      <c r="A577" s="181" t="s">
        <v>1032</v>
      </c>
      <c r="B577" s="181"/>
      <c r="C577" s="181"/>
      <c r="D577" s="181"/>
      <c r="E577" s="181"/>
      <c r="F577" s="181"/>
      <c r="G577" s="181"/>
    </row>
    <row r="578" spans="1:7" ht="42.75" customHeight="1" x14ac:dyDescent="0.25">
      <c r="A578" s="181" t="s">
        <v>1033</v>
      </c>
      <c r="B578" s="181"/>
      <c r="C578" s="181"/>
      <c r="D578" s="181"/>
      <c r="E578" s="181"/>
      <c r="F578" s="181"/>
      <c r="G578" s="181"/>
    </row>
    <row r="579" spans="1:7" ht="18" customHeight="1" x14ac:dyDescent="0.25">
      <c r="A579" s="181" t="s">
        <v>862</v>
      </c>
      <c r="B579" s="181"/>
      <c r="C579" s="181"/>
      <c r="D579" s="181"/>
      <c r="E579" s="181"/>
      <c r="F579" s="181"/>
      <c r="G579" s="181"/>
    </row>
    <row r="580" spans="1:7" ht="87" customHeight="1" x14ac:dyDescent="0.25">
      <c r="A580" s="184" t="s">
        <v>1034</v>
      </c>
      <c r="B580" s="184"/>
      <c r="C580" s="184"/>
      <c r="D580" s="184"/>
      <c r="E580" s="184"/>
      <c r="F580" s="184"/>
      <c r="G580" s="184"/>
    </row>
    <row r="581" spans="1:7" ht="40.5" customHeight="1" x14ac:dyDescent="0.25">
      <c r="A581" s="181" t="s">
        <v>1035</v>
      </c>
      <c r="B581" s="181"/>
      <c r="C581" s="181"/>
      <c r="D581" s="181"/>
      <c r="E581" s="181"/>
      <c r="F581" s="181"/>
      <c r="G581" s="181"/>
    </row>
    <row r="582" spans="1:7" ht="18" customHeight="1" x14ac:dyDescent="0.25">
      <c r="A582" s="181" t="s">
        <v>828</v>
      </c>
      <c r="B582" s="181"/>
      <c r="C582" s="181"/>
      <c r="D582" s="181"/>
      <c r="E582" s="181"/>
      <c r="F582" s="181"/>
      <c r="G582" s="181"/>
    </row>
    <row r="583" spans="1:7" ht="18" customHeight="1" x14ac:dyDescent="0.25">
      <c r="A583" s="181" t="s">
        <v>829</v>
      </c>
      <c r="B583" s="181"/>
      <c r="C583" s="181"/>
      <c r="D583" s="181"/>
      <c r="E583" s="181"/>
      <c r="F583" s="181"/>
      <c r="G583" s="181"/>
    </row>
    <row r="584" spans="1:7" ht="18.75" customHeight="1" x14ac:dyDescent="0.25">
      <c r="A584" s="181" t="s">
        <v>830</v>
      </c>
      <c r="B584" s="181"/>
      <c r="C584" s="181"/>
      <c r="D584" s="181"/>
      <c r="E584" s="181"/>
      <c r="F584" s="181"/>
      <c r="G584" s="181"/>
    </row>
    <row r="585" spans="1:7" ht="18" customHeight="1" x14ac:dyDescent="0.25">
      <c r="A585" s="181" t="s">
        <v>831</v>
      </c>
      <c r="B585" s="181"/>
      <c r="C585" s="181"/>
      <c r="D585" s="181"/>
      <c r="E585" s="181"/>
      <c r="F585" s="181"/>
      <c r="G585" s="181"/>
    </row>
    <row r="586" spans="1:7" ht="18" customHeight="1" x14ac:dyDescent="0.25">
      <c r="A586" s="181" t="s">
        <v>832</v>
      </c>
      <c r="B586" s="181"/>
      <c r="C586" s="181"/>
      <c r="D586" s="181"/>
      <c r="E586" s="181"/>
      <c r="F586" s="181"/>
      <c r="G586" s="181"/>
    </row>
    <row r="587" spans="1:7" ht="42.75" customHeight="1" x14ac:dyDescent="0.25">
      <c r="A587" s="181" t="s">
        <v>1036</v>
      </c>
      <c r="B587" s="181"/>
      <c r="C587" s="181"/>
      <c r="D587" s="181"/>
      <c r="E587" s="181"/>
      <c r="F587" s="181"/>
      <c r="G587" s="181"/>
    </row>
    <row r="588" spans="1:7" ht="18" customHeight="1" x14ac:dyDescent="0.25">
      <c r="A588" s="181" t="s">
        <v>862</v>
      </c>
      <c r="B588" s="181"/>
      <c r="C588" s="181"/>
      <c r="D588" s="181"/>
      <c r="E588" s="181"/>
      <c r="F588" s="181"/>
      <c r="G588" s="181"/>
    </row>
    <row r="589" spans="1:7" ht="30.75" customHeight="1" x14ac:dyDescent="0.25">
      <c r="A589" s="181" t="s">
        <v>1037</v>
      </c>
      <c r="B589" s="181"/>
      <c r="C589" s="181"/>
      <c r="D589" s="181"/>
      <c r="E589" s="181"/>
      <c r="F589" s="181"/>
      <c r="G589" s="181"/>
    </row>
    <row r="590" spans="1:7" ht="36" customHeight="1" x14ac:dyDescent="0.25">
      <c r="A590" s="183" t="s">
        <v>1038</v>
      </c>
      <c r="B590" s="183"/>
      <c r="C590" s="183"/>
      <c r="D590" s="183"/>
      <c r="E590" s="183"/>
      <c r="F590" s="183"/>
      <c r="G590" s="183"/>
    </row>
    <row r="591" spans="1:7" ht="57" customHeight="1" x14ac:dyDescent="0.25">
      <c r="A591" s="184" t="s">
        <v>1039</v>
      </c>
      <c r="B591" s="184"/>
      <c r="C591" s="184"/>
      <c r="D591" s="184"/>
      <c r="E591" s="184"/>
      <c r="F591" s="184"/>
      <c r="G591" s="184"/>
    </row>
    <row r="592" spans="1:7" ht="42.75" customHeight="1" x14ac:dyDescent="0.25">
      <c r="A592" s="181" t="s">
        <v>1040</v>
      </c>
      <c r="B592" s="181"/>
      <c r="C592" s="181"/>
      <c r="D592" s="181"/>
      <c r="E592" s="181"/>
      <c r="F592" s="181"/>
      <c r="G592" s="181"/>
    </row>
    <row r="593" spans="1:7" ht="30.75" customHeight="1" x14ac:dyDescent="0.25">
      <c r="A593" s="181" t="s">
        <v>1041</v>
      </c>
      <c r="B593" s="181"/>
      <c r="C593" s="181"/>
      <c r="D593" s="181"/>
      <c r="E593" s="181"/>
      <c r="F593" s="181"/>
      <c r="G593" s="181"/>
    </row>
    <row r="594" spans="1:7" ht="18" customHeight="1" x14ac:dyDescent="0.25">
      <c r="A594" s="181" t="s">
        <v>862</v>
      </c>
      <c r="B594" s="181"/>
      <c r="C594" s="181"/>
      <c r="D594" s="181"/>
      <c r="E594" s="181"/>
      <c r="F594" s="181"/>
      <c r="G594" s="181"/>
    </row>
    <row r="595" spans="1:7" ht="42.75" customHeight="1" x14ac:dyDescent="0.25">
      <c r="A595" s="183" t="s">
        <v>1042</v>
      </c>
      <c r="B595" s="183"/>
      <c r="C595" s="183"/>
      <c r="D595" s="183"/>
      <c r="E595" s="183"/>
      <c r="F595" s="183"/>
      <c r="G595" s="183"/>
    </row>
    <row r="596" spans="1:7" ht="57.75" customHeight="1" x14ac:dyDescent="0.25">
      <c r="A596" s="184" t="s">
        <v>1043</v>
      </c>
      <c r="B596" s="184"/>
      <c r="C596" s="184"/>
      <c r="D596" s="184"/>
      <c r="E596" s="184"/>
      <c r="F596" s="184"/>
      <c r="G596" s="184"/>
    </row>
    <row r="597" spans="1:7" ht="42.75" customHeight="1" x14ac:dyDescent="0.25">
      <c r="A597" s="181" t="s">
        <v>1044</v>
      </c>
      <c r="B597" s="181"/>
      <c r="C597" s="181"/>
      <c r="D597" s="181"/>
      <c r="E597" s="181"/>
      <c r="F597" s="181"/>
      <c r="G597" s="181"/>
    </row>
    <row r="598" spans="1:7" ht="30.75" customHeight="1" x14ac:dyDescent="0.25">
      <c r="A598" s="181" t="s">
        <v>1045</v>
      </c>
      <c r="B598" s="181"/>
      <c r="C598" s="181"/>
      <c r="D598" s="181"/>
      <c r="E598" s="181"/>
      <c r="F598" s="181"/>
      <c r="G598" s="181"/>
    </row>
    <row r="599" spans="1:7" ht="18" customHeight="1" x14ac:dyDescent="0.25">
      <c r="A599" s="181" t="s">
        <v>862</v>
      </c>
      <c r="B599" s="181"/>
      <c r="C599" s="181"/>
      <c r="D599" s="181"/>
      <c r="E599" s="181"/>
      <c r="F599" s="181"/>
      <c r="G599" s="181"/>
    </row>
    <row r="600" spans="1:7" ht="58.5" customHeight="1" x14ac:dyDescent="0.25">
      <c r="A600" s="184" t="s">
        <v>1046</v>
      </c>
      <c r="B600" s="184"/>
      <c r="C600" s="184"/>
      <c r="D600" s="184"/>
      <c r="E600" s="184"/>
      <c r="F600" s="184"/>
      <c r="G600" s="184"/>
    </row>
    <row r="601" spans="1:7" ht="42.75" customHeight="1" x14ac:dyDescent="0.25">
      <c r="A601" s="181" t="s">
        <v>1047</v>
      </c>
      <c r="B601" s="181"/>
      <c r="C601" s="181"/>
      <c r="D601" s="181"/>
      <c r="E601" s="181"/>
      <c r="F601" s="181"/>
      <c r="G601" s="181"/>
    </row>
    <row r="602" spans="1:7" ht="30" customHeight="1" x14ac:dyDescent="0.25">
      <c r="A602" s="181" t="s">
        <v>1045</v>
      </c>
      <c r="B602" s="181"/>
      <c r="C602" s="181"/>
      <c r="D602" s="181"/>
      <c r="E602" s="181"/>
      <c r="F602" s="181"/>
      <c r="G602" s="181"/>
    </row>
    <row r="603" spans="1:7" ht="30.75" customHeight="1" x14ac:dyDescent="0.25">
      <c r="A603" s="181" t="s">
        <v>896</v>
      </c>
      <c r="B603" s="181"/>
      <c r="C603" s="181"/>
      <c r="D603" s="181"/>
      <c r="E603" s="181"/>
      <c r="F603" s="181"/>
      <c r="G603" s="181"/>
    </row>
    <row r="604" spans="1:7" ht="30.75" customHeight="1" x14ac:dyDescent="0.25">
      <c r="A604" s="183" t="s">
        <v>1048</v>
      </c>
      <c r="B604" s="183"/>
      <c r="C604" s="183"/>
      <c r="D604" s="183"/>
      <c r="E604" s="183"/>
      <c r="F604" s="183"/>
      <c r="G604" s="183"/>
    </row>
    <row r="605" spans="1:7" ht="90" customHeight="1" x14ac:dyDescent="0.25">
      <c r="A605" s="184" t="s">
        <v>1049</v>
      </c>
      <c r="B605" s="184"/>
      <c r="C605" s="184"/>
      <c r="D605" s="184"/>
      <c r="E605" s="184"/>
      <c r="F605" s="184"/>
      <c r="G605" s="184"/>
    </row>
    <row r="606" spans="1:7" ht="45.75" customHeight="1" x14ac:dyDescent="0.25">
      <c r="A606" s="181" t="s">
        <v>1050</v>
      </c>
      <c r="B606" s="181"/>
      <c r="C606" s="181"/>
      <c r="D606" s="181"/>
      <c r="E606" s="181"/>
      <c r="F606" s="181"/>
      <c r="G606" s="181"/>
    </row>
    <row r="607" spans="1:7" ht="18" customHeight="1" x14ac:dyDescent="0.25">
      <c r="A607" s="181" t="s">
        <v>1051</v>
      </c>
      <c r="B607" s="181"/>
      <c r="C607" s="181"/>
      <c r="D607" s="181"/>
      <c r="E607" s="181"/>
      <c r="F607" s="181"/>
      <c r="G607" s="181"/>
    </row>
    <row r="608" spans="1:7" ht="18" customHeight="1" x14ac:dyDescent="0.25">
      <c r="A608" s="181" t="s">
        <v>1052</v>
      </c>
      <c r="B608" s="181"/>
      <c r="C608" s="181"/>
      <c r="D608" s="181"/>
      <c r="E608" s="181"/>
      <c r="F608" s="181"/>
      <c r="G608" s="181"/>
    </row>
    <row r="609" spans="1:8" ht="18.75" customHeight="1" x14ac:dyDescent="0.25">
      <c r="A609" s="181" t="s">
        <v>1053</v>
      </c>
      <c r="B609" s="181"/>
      <c r="C609" s="181"/>
      <c r="D609" s="181"/>
      <c r="E609" s="181"/>
      <c r="F609" s="181"/>
      <c r="G609" s="181"/>
    </row>
    <row r="610" spans="1:8" ht="18" customHeight="1" x14ac:dyDescent="0.25">
      <c r="A610" s="181" t="s">
        <v>697</v>
      </c>
      <c r="B610" s="181"/>
      <c r="C610" s="181"/>
      <c r="D610" s="181"/>
      <c r="E610" s="181"/>
      <c r="F610" s="181"/>
      <c r="G610" s="181"/>
    </row>
    <row r="611" spans="1:8" ht="20.25" customHeight="1" x14ac:dyDescent="0.25">
      <c r="A611" s="181" t="s">
        <v>862</v>
      </c>
      <c r="B611" s="181"/>
      <c r="C611" s="181"/>
      <c r="D611" s="181"/>
      <c r="E611" s="181"/>
      <c r="F611" s="181"/>
      <c r="G611" s="181"/>
    </row>
    <row r="612" spans="1:8" ht="18" customHeight="1" x14ac:dyDescent="0.25">
      <c r="A612" s="188" t="s">
        <v>1054</v>
      </c>
      <c r="B612" s="188"/>
      <c r="C612" s="188"/>
      <c r="D612" s="188"/>
      <c r="E612" s="188"/>
      <c r="F612" s="188"/>
      <c r="G612" s="188"/>
    </row>
    <row r="613" spans="1:8" ht="18" customHeight="1" x14ac:dyDescent="0.25">
      <c r="A613" s="188" t="s">
        <v>1055</v>
      </c>
      <c r="B613" s="188"/>
      <c r="C613" s="188"/>
      <c r="D613" s="188"/>
      <c r="E613" s="188"/>
      <c r="F613" s="188"/>
      <c r="G613" s="188"/>
    </row>
    <row r="614" spans="1:8" ht="18.75" customHeight="1" x14ac:dyDescent="0.25">
      <c r="A614" s="189" t="s">
        <v>1056</v>
      </c>
      <c r="B614" s="189"/>
      <c r="C614" s="189"/>
      <c r="D614" s="189"/>
      <c r="E614" s="189"/>
      <c r="F614" s="189"/>
      <c r="G614" s="189"/>
    </row>
    <row r="615" spans="1:8" ht="57.75" customHeight="1" x14ac:dyDescent="0.25">
      <c r="A615" s="181" t="s">
        <v>1057</v>
      </c>
      <c r="B615" s="181"/>
      <c r="C615" s="181"/>
      <c r="D615" s="181"/>
      <c r="E615" s="181"/>
      <c r="F615" s="181"/>
      <c r="G615" s="181"/>
    </row>
    <row r="616" spans="1:8" ht="30.75" customHeight="1" x14ac:dyDescent="0.25">
      <c r="A616" s="181" t="s">
        <v>1058</v>
      </c>
      <c r="B616" s="181"/>
      <c r="C616" s="181"/>
      <c r="D616" s="181"/>
      <c r="E616" s="181"/>
      <c r="F616" s="181"/>
      <c r="G616" s="181"/>
    </row>
    <row r="617" spans="1:8" ht="30" customHeight="1" x14ac:dyDescent="0.25">
      <c r="A617" s="181" t="s">
        <v>1059</v>
      </c>
      <c r="B617" s="181"/>
      <c r="C617" s="181"/>
      <c r="D617" s="181"/>
      <c r="E617" s="181"/>
      <c r="F617" s="181"/>
      <c r="G617" s="181"/>
    </row>
    <row r="618" spans="1:8" ht="18" customHeight="1" x14ac:dyDescent="0.25">
      <c r="A618" s="181" t="s">
        <v>1060</v>
      </c>
      <c r="B618" s="181"/>
      <c r="C618" s="181"/>
      <c r="D618" s="181"/>
      <c r="E618" s="181"/>
      <c r="F618" s="181"/>
      <c r="G618" s="181"/>
    </row>
    <row r="619" spans="1:8" ht="18" customHeight="1" x14ac:dyDescent="0.25">
      <c r="A619" s="181" t="s">
        <v>862</v>
      </c>
      <c r="B619" s="181"/>
      <c r="C619" s="181"/>
      <c r="D619" s="181"/>
      <c r="E619" s="181"/>
      <c r="F619" s="181"/>
      <c r="G619" s="181"/>
    </row>
    <row r="620" spans="1:8" ht="30" customHeight="1" x14ac:dyDescent="0.25">
      <c r="A620" s="188" t="s">
        <v>1061</v>
      </c>
      <c r="B620" s="188"/>
      <c r="C620" s="188"/>
      <c r="D620" s="188"/>
      <c r="E620" s="188"/>
      <c r="F620" s="188"/>
      <c r="G620" s="188"/>
    </row>
    <row r="621" spans="1:8" ht="30.75" customHeight="1" x14ac:dyDescent="0.25">
      <c r="A621" s="181" t="s">
        <v>1062</v>
      </c>
      <c r="B621" s="181"/>
      <c r="C621" s="181"/>
      <c r="D621" s="181"/>
      <c r="E621" s="181"/>
      <c r="F621" s="181"/>
      <c r="G621" s="181"/>
      <c r="H621" s="144"/>
    </row>
    <row r="624" spans="1:8" x14ac:dyDescent="0.25">
      <c r="G624" s="150"/>
    </row>
  </sheetData>
  <mergeCells count="621">
    <mergeCell ref="A613:G613"/>
    <mergeCell ref="A614:G614"/>
    <mergeCell ref="A615:G615"/>
    <mergeCell ref="A616:G616"/>
    <mergeCell ref="A617:G617"/>
    <mergeCell ref="A618:G618"/>
    <mergeCell ref="A619:G619"/>
    <mergeCell ref="A620:G620"/>
    <mergeCell ref="A621:G621"/>
    <mergeCell ref="A604:G604"/>
    <mergeCell ref="A605:G605"/>
    <mergeCell ref="A606:G606"/>
    <mergeCell ref="A607:G607"/>
    <mergeCell ref="A608:G608"/>
    <mergeCell ref="A609:G609"/>
    <mergeCell ref="A610:G610"/>
    <mergeCell ref="A611:G611"/>
    <mergeCell ref="A612:G612"/>
    <mergeCell ref="A595:G595"/>
    <mergeCell ref="A596:G596"/>
    <mergeCell ref="A597:G597"/>
    <mergeCell ref="A598:G598"/>
    <mergeCell ref="A599:G599"/>
    <mergeCell ref="A600:G600"/>
    <mergeCell ref="A601:G601"/>
    <mergeCell ref="A602:G602"/>
    <mergeCell ref="A603:G603"/>
    <mergeCell ref="A586:G586"/>
    <mergeCell ref="A587:G587"/>
    <mergeCell ref="A588:G588"/>
    <mergeCell ref="A589:G589"/>
    <mergeCell ref="A590:G590"/>
    <mergeCell ref="A591:G591"/>
    <mergeCell ref="A592:G592"/>
    <mergeCell ref="A593:G593"/>
    <mergeCell ref="A594:G594"/>
    <mergeCell ref="A577:G577"/>
    <mergeCell ref="A578:G578"/>
    <mergeCell ref="A579:G579"/>
    <mergeCell ref="A580:G580"/>
    <mergeCell ref="A581:G581"/>
    <mergeCell ref="A582:G582"/>
    <mergeCell ref="A583:G583"/>
    <mergeCell ref="A584:G584"/>
    <mergeCell ref="A585:G585"/>
    <mergeCell ref="A568:G568"/>
    <mergeCell ref="A569:G569"/>
    <mergeCell ref="A570:G570"/>
    <mergeCell ref="A571:G571"/>
    <mergeCell ref="A572:G572"/>
    <mergeCell ref="A573:G573"/>
    <mergeCell ref="A574:G574"/>
    <mergeCell ref="A575:G575"/>
    <mergeCell ref="A576:G576"/>
    <mergeCell ref="A559:G559"/>
    <mergeCell ref="A560:G560"/>
    <mergeCell ref="A561:G561"/>
    <mergeCell ref="A562:G562"/>
    <mergeCell ref="A563:G563"/>
    <mergeCell ref="A564:G564"/>
    <mergeCell ref="A565:G565"/>
    <mergeCell ref="A566:G566"/>
    <mergeCell ref="A567:G567"/>
    <mergeCell ref="A550:G550"/>
    <mergeCell ref="A551:G551"/>
    <mergeCell ref="A552:G552"/>
    <mergeCell ref="A553:G553"/>
    <mergeCell ref="A554:G554"/>
    <mergeCell ref="A555:G555"/>
    <mergeCell ref="A556:G556"/>
    <mergeCell ref="A557:G557"/>
    <mergeCell ref="A558:G558"/>
    <mergeCell ref="A541:G541"/>
    <mergeCell ref="A542:G542"/>
    <mergeCell ref="A543:G543"/>
    <mergeCell ref="A544:G544"/>
    <mergeCell ref="A545:G545"/>
    <mergeCell ref="A546:G546"/>
    <mergeCell ref="A547:G547"/>
    <mergeCell ref="A548:G548"/>
    <mergeCell ref="A549:G549"/>
    <mergeCell ref="A532:G532"/>
    <mergeCell ref="A533:G533"/>
    <mergeCell ref="A534:G534"/>
    <mergeCell ref="A535:G535"/>
    <mergeCell ref="A536:G536"/>
    <mergeCell ref="A537:G537"/>
    <mergeCell ref="A538:G538"/>
    <mergeCell ref="A539:G539"/>
    <mergeCell ref="A540:G540"/>
    <mergeCell ref="A523:G523"/>
    <mergeCell ref="A524:G524"/>
    <mergeCell ref="A525:G525"/>
    <mergeCell ref="A526:G526"/>
    <mergeCell ref="A527:G527"/>
    <mergeCell ref="A528:G528"/>
    <mergeCell ref="A529:G529"/>
    <mergeCell ref="A530:G530"/>
    <mergeCell ref="A531:G531"/>
    <mergeCell ref="A514:G514"/>
    <mergeCell ref="A515:G515"/>
    <mergeCell ref="A516:G516"/>
    <mergeCell ref="A517:G517"/>
    <mergeCell ref="A518:G518"/>
    <mergeCell ref="A519:G519"/>
    <mergeCell ref="A520:G520"/>
    <mergeCell ref="A521:G521"/>
    <mergeCell ref="A522:G522"/>
    <mergeCell ref="A505:G505"/>
    <mergeCell ref="A506:G506"/>
    <mergeCell ref="A507:G507"/>
    <mergeCell ref="A508:G508"/>
    <mergeCell ref="A509:G509"/>
    <mergeCell ref="A510:G510"/>
    <mergeCell ref="A511:G511"/>
    <mergeCell ref="A512:G512"/>
    <mergeCell ref="A513:G513"/>
    <mergeCell ref="A496:G496"/>
    <mergeCell ref="A497:G497"/>
    <mergeCell ref="A498:G498"/>
    <mergeCell ref="A499:G499"/>
    <mergeCell ref="A500:G500"/>
    <mergeCell ref="A501:G501"/>
    <mergeCell ref="A502:G502"/>
    <mergeCell ref="A503:G503"/>
    <mergeCell ref="A504:G504"/>
    <mergeCell ref="A487:G487"/>
    <mergeCell ref="A488:G488"/>
    <mergeCell ref="A489:G489"/>
    <mergeCell ref="A490:G490"/>
    <mergeCell ref="A491:G491"/>
    <mergeCell ref="A492:G492"/>
    <mergeCell ref="A493:G493"/>
    <mergeCell ref="A494:G494"/>
    <mergeCell ref="A495:G495"/>
    <mergeCell ref="A478:G478"/>
    <mergeCell ref="A479:G479"/>
    <mergeCell ref="A480:G480"/>
    <mergeCell ref="A481:G481"/>
    <mergeCell ref="A482:G482"/>
    <mergeCell ref="A483:G483"/>
    <mergeCell ref="A484:G484"/>
    <mergeCell ref="A485:G485"/>
    <mergeCell ref="A486:G486"/>
    <mergeCell ref="A469:G469"/>
    <mergeCell ref="A470:G470"/>
    <mergeCell ref="A471:G471"/>
    <mergeCell ref="A472:G472"/>
    <mergeCell ref="A473:G473"/>
    <mergeCell ref="A474:G474"/>
    <mergeCell ref="A475:G475"/>
    <mergeCell ref="A476:G476"/>
    <mergeCell ref="A477:G477"/>
    <mergeCell ref="A460:G460"/>
    <mergeCell ref="A461:G461"/>
    <mergeCell ref="A462:G462"/>
    <mergeCell ref="A463:G463"/>
    <mergeCell ref="A464:G464"/>
    <mergeCell ref="A465:G465"/>
    <mergeCell ref="A466:G466"/>
    <mergeCell ref="A467:G467"/>
    <mergeCell ref="A468:G468"/>
    <mergeCell ref="A451:G451"/>
    <mergeCell ref="A452:G452"/>
    <mergeCell ref="A453:G453"/>
    <mergeCell ref="A454:G454"/>
    <mergeCell ref="A455:G455"/>
    <mergeCell ref="A456:G456"/>
    <mergeCell ref="A457:G457"/>
    <mergeCell ref="A458:G458"/>
    <mergeCell ref="A459:G459"/>
    <mergeCell ref="A442:G442"/>
    <mergeCell ref="A443:G443"/>
    <mergeCell ref="A444:G444"/>
    <mergeCell ref="A445:G445"/>
    <mergeCell ref="A446:G446"/>
    <mergeCell ref="A447:G447"/>
    <mergeCell ref="A448:G448"/>
    <mergeCell ref="A449:G449"/>
    <mergeCell ref="A450:G450"/>
    <mergeCell ref="A433:G433"/>
    <mergeCell ref="A434:G434"/>
    <mergeCell ref="A435:G435"/>
    <mergeCell ref="A436:G436"/>
    <mergeCell ref="A437:G437"/>
    <mergeCell ref="A438:G438"/>
    <mergeCell ref="A439:G439"/>
    <mergeCell ref="A440:G440"/>
    <mergeCell ref="A441:G441"/>
    <mergeCell ref="A424:G424"/>
    <mergeCell ref="A425:G425"/>
    <mergeCell ref="A426:G426"/>
    <mergeCell ref="A427:G427"/>
    <mergeCell ref="A428:G428"/>
    <mergeCell ref="A429:G429"/>
    <mergeCell ref="A430:G430"/>
    <mergeCell ref="A431:G431"/>
    <mergeCell ref="A432:G432"/>
    <mergeCell ref="A415:G415"/>
    <mergeCell ref="A416:G416"/>
    <mergeCell ref="A417:G417"/>
    <mergeCell ref="A418:G418"/>
    <mergeCell ref="A419:G419"/>
    <mergeCell ref="A420:G420"/>
    <mergeCell ref="A421:G421"/>
    <mergeCell ref="A422:G422"/>
    <mergeCell ref="A423:G423"/>
    <mergeCell ref="A406:G406"/>
    <mergeCell ref="A407:G407"/>
    <mergeCell ref="A408:G408"/>
    <mergeCell ref="A409:G409"/>
    <mergeCell ref="A410:G410"/>
    <mergeCell ref="A411:G411"/>
    <mergeCell ref="A412:G412"/>
    <mergeCell ref="A413:G413"/>
    <mergeCell ref="A414:G414"/>
    <mergeCell ref="A397:G397"/>
    <mergeCell ref="A398:G398"/>
    <mergeCell ref="A399:G399"/>
    <mergeCell ref="A400:G400"/>
    <mergeCell ref="A401:G401"/>
    <mergeCell ref="A402:G402"/>
    <mergeCell ref="A403:G403"/>
    <mergeCell ref="A404:G404"/>
    <mergeCell ref="A405:G405"/>
    <mergeCell ref="A388:G388"/>
    <mergeCell ref="A389:G389"/>
    <mergeCell ref="A390:G390"/>
    <mergeCell ref="A391:G391"/>
    <mergeCell ref="A392:G392"/>
    <mergeCell ref="A393:G393"/>
    <mergeCell ref="A394:G394"/>
    <mergeCell ref="A395:G395"/>
    <mergeCell ref="A396:G396"/>
    <mergeCell ref="A379:G379"/>
    <mergeCell ref="A380:G380"/>
    <mergeCell ref="A381:G381"/>
    <mergeCell ref="A382:G382"/>
    <mergeCell ref="A383:G383"/>
    <mergeCell ref="A384:G384"/>
    <mergeCell ref="A385:G385"/>
    <mergeCell ref="A386:G386"/>
    <mergeCell ref="A387:G387"/>
    <mergeCell ref="A370:G370"/>
    <mergeCell ref="A371:G371"/>
    <mergeCell ref="A372:G372"/>
    <mergeCell ref="A373:G373"/>
    <mergeCell ref="A374:G374"/>
    <mergeCell ref="A375:G375"/>
    <mergeCell ref="A376:G376"/>
    <mergeCell ref="A377:G377"/>
    <mergeCell ref="A378:G378"/>
    <mergeCell ref="A361:G361"/>
    <mergeCell ref="A362:G362"/>
    <mergeCell ref="A363:G363"/>
    <mergeCell ref="A364:G364"/>
    <mergeCell ref="A365:G365"/>
    <mergeCell ref="A366:G366"/>
    <mergeCell ref="A367:G367"/>
    <mergeCell ref="A368:G368"/>
    <mergeCell ref="A369:G369"/>
    <mergeCell ref="A352:G352"/>
    <mergeCell ref="A353:G353"/>
    <mergeCell ref="A354:G354"/>
    <mergeCell ref="A355:G355"/>
    <mergeCell ref="A356:G356"/>
    <mergeCell ref="A357:G357"/>
    <mergeCell ref="A358:G358"/>
    <mergeCell ref="A359:G359"/>
    <mergeCell ref="A360:G360"/>
    <mergeCell ref="A343:G343"/>
    <mergeCell ref="A344:G344"/>
    <mergeCell ref="A345:G345"/>
    <mergeCell ref="A346:G346"/>
    <mergeCell ref="A347:G347"/>
    <mergeCell ref="A348:G348"/>
    <mergeCell ref="A349:G349"/>
    <mergeCell ref="A350:G350"/>
    <mergeCell ref="A351:G351"/>
    <mergeCell ref="A334:G334"/>
    <mergeCell ref="A335:G335"/>
    <mergeCell ref="A336:G336"/>
    <mergeCell ref="A337:G337"/>
    <mergeCell ref="A338:G338"/>
    <mergeCell ref="A339:G339"/>
    <mergeCell ref="A340:G340"/>
    <mergeCell ref="A341:G341"/>
    <mergeCell ref="A342:G342"/>
    <mergeCell ref="A325:G325"/>
    <mergeCell ref="A326:G326"/>
    <mergeCell ref="A327:G327"/>
    <mergeCell ref="A328:G328"/>
    <mergeCell ref="A329:G329"/>
    <mergeCell ref="A330:G330"/>
    <mergeCell ref="A331:G331"/>
    <mergeCell ref="A332:G332"/>
    <mergeCell ref="A333:G333"/>
    <mergeCell ref="A316:G316"/>
    <mergeCell ref="A317:G317"/>
    <mergeCell ref="A318:G318"/>
    <mergeCell ref="A319:G319"/>
    <mergeCell ref="A320:G320"/>
    <mergeCell ref="A321:G321"/>
    <mergeCell ref="A322:G322"/>
    <mergeCell ref="A323:G323"/>
    <mergeCell ref="A324:G324"/>
    <mergeCell ref="A307:G307"/>
    <mergeCell ref="A308:G308"/>
    <mergeCell ref="A309:G309"/>
    <mergeCell ref="A310:G310"/>
    <mergeCell ref="A311:G311"/>
    <mergeCell ref="A312:G312"/>
    <mergeCell ref="A313:G313"/>
    <mergeCell ref="A314:G314"/>
    <mergeCell ref="A315:G315"/>
    <mergeCell ref="A298:G298"/>
    <mergeCell ref="A299:G299"/>
    <mergeCell ref="A300:G300"/>
    <mergeCell ref="A301:G301"/>
    <mergeCell ref="A302:G302"/>
    <mergeCell ref="A303:G303"/>
    <mergeCell ref="A304:G304"/>
    <mergeCell ref="A305:G305"/>
    <mergeCell ref="A306:G306"/>
    <mergeCell ref="A289:G289"/>
    <mergeCell ref="A290:G290"/>
    <mergeCell ref="A291:G291"/>
    <mergeCell ref="A292:G292"/>
    <mergeCell ref="A293:G293"/>
    <mergeCell ref="A294:G294"/>
    <mergeCell ref="A295:G295"/>
    <mergeCell ref="A296:G296"/>
    <mergeCell ref="A297:G297"/>
    <mergeCell ref="A280:G280"/>
    <mergeCell ref="A281:G281"/>
    <mergeCell ref="A282:G282"/>
    <mergeCell ref="A283:G283"/>
    <mergeCell ref="A284:G284"/>
    <mergeCell ref="A285:G285"/>
    <mergeCell ref="A286:G286"/>
    <mergeCell ref="A287:G287"/>
    <mergeCell ref="A288:G288"/>
    <mergeCell ref="A271:G271"/>
    <mergeCell ref="A272:G272"/>
    <mergeCell ref="A273:G273"/>
    <mergeCell ref="A274:G274"/>
    <mergeCell ref="A275:G275"/>
    <mergeCell ref="A276:G276"/>
    <mergeCell ref="A277:G277"/>
    <mergeCell ref="A278:G278"/>
    <mergeCell ref="A279:G279"/>
    <mergeCell ref="A262:G262"/>
    <mergeCell ref="A263:G263"/>
    <mergeCell ref="A264:G264"/>
    <mergeCell ref="A265:G265"/>
    <mergeCell ref="A266:G266"/>
    <mergeCell ref="A267:G267"/>
    <mergeCell ref="A268:G268"/>
    <mergeCell ref="A269:G269"/>
    <mergeCell ref="A270:G270"/>
    <mergeCell ref="A253:G253"/>
    <mergeCell ref="A254:G254"/>
    <mergeCell ref="A255:G255"/>
    <mergeCell ref="A256:G256"/>
    <mergeCell ref="A257:G257"/>
    <mergeCell ref="A258:G258"/>
    <mergeCell ref="A259:G259"/>
    <mergeCell ref="A260:G260"/>
    <mergeCell ref="A261:G261"/>
    <mergeCell ref="A244:G244"/>
    <mergeCell ref="A245:G245"/>
    <mergeCell ref="A246:G246"/>
    <mergeCell ref="A247:G247"/>
    <mergeCell ref="A248:G248"/>
    <mergeCell ref="A249:G249"/>
    <mergeCell ref="A250:G250"/>
    <mergeCell ref="A251:G251"/>
    <mergeCell ref="A252:G252"/>
    <mergeCell ref="A235:G235"/>
    <mergeCell ref="A236:G236"/>
    <mergeCell ref="A237:G237"/>
    <mergeCell ref="A238:G238"/>
    <mergeCell ref="A239:G239"/>
    <mergeCell ref="A240:G240"/>
    <mergeCell ref="A241:G241"/>
    <mergeCell ref="A242:G242"/>
    <mergeCell ref="A243:G243"/>
    <mergeCell ref="A226:G226"/>
    <mergeCell ref="A227:G227"/>
    <mergeCell ref="A228:G228"/>
    <mergeCell ref="A229:G229"/>
    <mergeCell ref="A230:G230"/>
    <mergeCell ref="A231:G231"/>
    <mergeCell ref="A232:G232"/>
    <mergeCell ref="A233:G233"/>
    <mergeCell ref="A234:G234"/>
    <mergeCell ref="A217:G217"/>
    <mergeCell ref="A218:G218"/>
    <mergeCell ref="A219:G219"/>
    <mergeCell ref="A220:G220"/>
    <mergeCell ref="A221:G221"/>
    <mergeCell ref="A222:G222"/>
    <mergeCell ref="A223:G223"/>
    <mergeCell ref="A224:G224"/>
    <mergeCell ref="A225:G225"/>
    <mergeCell ref="A208:G208"/>
    <mergeCell ref="A209:G209"/>
    <mergeCell ref="A210:G210"/>
    <mergeCell ref="A211:G211"/>
    <mergeCell ref="A212:G212"/>
    <mergeCell ref="A213:G213"/>
    <mergeCell ref="A214:G214"/>
    <mergeCell ref="A215:G215"/>
    <mergeCell ref="A216:G216"/>
    <mergeCell ref="A199:G199"/>
    <mergeCell ref="A200:G200"/>
    <mergeCell ref="A201:G201"/>
    <mergeCell ref="A202:G202"/>
    <mergeCell ref="A203:G203"/>
    <mergeCell ref="A204:G204"/>
    <mergeCell ref="A205:G205"/>
    <mergeCell ref="A206:G206"/>
    <mergeCell ref="A207:G207"/>
    <mergeCell ref="A190:G190"/>
    <mergeCell ref="A191:G191"/>
    <mergeCell ref="A192:G192"/>
    <mergeCell ref="A193:G193"/>
    <mergeCell ref="A194:G194"/>
    <mergeCell ref="A195:G195"/>
    <mergeCell ref="A196:G196"/>
    <mergeCell ref="A197:G197"/>
    <mergeCell ref="A198:G198"/>
    <mergeCell ref="A181:G181"/>
    <mergeCell ref="A182:G182"/>
    <mergeCell ref="A183:G183"/>
    <mergeCell ref="A184:G184"/>
    <mergeCell ref="A185:G185"/>
    <mergeCell ref="A186:G186"/>
    <mergeCell ref="A187:G187"/>
    <mergeCell ref="A188:G188"/>
    <mergeCell ref="A189:G189"/>
    <mergeCell ref="A172:G172"/>
    <mergeCell ref="A173:G173"/>
    <mergeCell ref="A174:G174"/>
    <mergeCell ref="A175:G175"/>
    <mergeCell ref="A176:G176"/>
    <mergeCell ref="A177:G177"/>
    <mergeCell ref="A178:G178"/>
    <mergeCell ref="A179:G179"/>
    <mergeCell ref="A180:G180"/>
    <mergeCell ref="A163:G163"/>
    <mergeCell ref="A164:G164"/>
    <mergeCell ref="A165:G165"/>
    <mergeCell ref="A166:G166"/>
    <mergeCell ref="A167:G167"/>
    <mergeCell ref="A168:G168"/>
    <mergeCell ref="A169:G169"/>
    <mergeCell ref="A170:G170"/>
    <mergeCell ref="A171:G171"/>
    <mergeCell ref="A154:G154"/>
    <mergeCell ref="A155:G155"/>
    <mergeCell ref="A156:G156"/>
    <mergeCell ref="A157:G157"/>
    <mergeCell ref="A158:G158"/>
    <mergeCell ref="A159:G159"/>
    <mergeCell ref="A160:G160"/>
    <mergeCell ref="A161:G161"/>
    <mergeCell ref="A162:G162"/>
    <mergeCell ref="A145:G145"/>
    <mergeCell ref="A146:G146"/>
    <mergeCell ref="A147:G147"/>
    <mergeCell ref="A148:G148"/>
    <mergeCell ref="A149:G149"/>
    <mergeCell ref="A150:G150"/>
    <mergeCell ref="A151:G151"/>
    <mergeCell ref="A152:G152"/>
    <mergeCell ref="A153:G153"/>
    <mergeCell ref="A136:G136"/>
    <mergeCell ref="A137:G137"/>
    <mergeCell ref="A138:G138"/>
    <mergeCell ref="A139:G139"/>
    <mergeCell ref="A140:G140"/>
    <mergeCell ref="A141:G141"/>
    <mergeCell ref="A142:G142"/>
    <mergeCell ref="A143:G143"/>
    <mergeCell ref="A144:G144"/>
    <mergeCell ref="A127:G127"/>
    <mergeCell ref="A128:G128"/>
    <mergeCell ref="A129:G129"/>
    <mergeCell ref="A130:G130"/>
    <mergeCell ref="A131:G131"/>
    <mergeCell ref="A132:G132"/>
    <mergeCell ref="A133:G133"/>
    <mergeCell ref="A134:G134"/>
    <mergeCell ref="A135:G135"/>
    <mergeCell ref="A118:G118"/>
    <mergeCell ref="A119:G119"/>
    <mergeCell ref="A120:G120"/>
    <mergeCell ref="A121:G121"/>
    <mergeCell ref="A122:G122"/>
    <mergeCell ref="A123:G123"/>
    <mergeCell ref="A124:G124"/>
    <mergeCell ref="A125:G125"/>
    <mergeCell ref="A126:G126"/>
    <mergeCell ref="A109:G109"/>
    <mergeCell ref="A110:G110"/>
    <mergeCell ref="A111:G111"/>
    <mergeCell ref="A112:G112"/>
    <mergeCell ref="A113:G113"/>
    <mergeCell ref="A114:G114"/>
    <mergeCell ref="A115:G115"/>
    <mergeCell ref="A116:G116"/>
    <mergeCell ref="A117:G117"/>
    <mergeCell ref="A100:G100"/>
    <mergeCell ref="A101:G101"/>
    <mergeCell ref="A102:G102"/>
    <mergeCell ref="A103:G103"/>
    <mergeCell ref="A104:G104"/>
    <mergeCell ref="A105:G105"/>
    <mergeCell ref="A106:G106"/>
    <mergeCell ref="A107:G107"/>
    <mergeCell ref="A108:G108"/>
    <mergeCell ref="A91:G91"/>
    <mergeCell ref="A92:G92"/>
    <mergeCell ref="A93:G93"/>
    <mergeCell ref="A94:G94"/>
    <mergeCell ref="A95:G95"/>
    <mergeCell ref="A96:G96"/>
    <mergeCell ref="A97:G97"/>
    <mergeCell ref="A98:G98"/>
    <mergeCell ref="A99:G99"/>
    <mergeCell ref="A82:G82"/>
    <mergeCell ref="A83:G83"/>
    <mergeCell ref="A84:G84"/>
    <mergeCell ref="A85:G85"/>
    <mergeCell ref="A86:G86"/>
    <mergeCell ref="A87:G87"/>
    <mergeCell ref="A88:G88"/>
    <mergeCell ref="A89:G89"/>
    <mergeCell ref="A90:G90"/>
    <mergeCell ref="A73:G73"/>
    <mergeCell ref="A74:G74"/>
    <mergeCell ref="A75:G75"/>
    <mergeCell ref="A76:G76"/>
    <mergeCell ref="A77:G77"/>
    <mergeCell ref="A78:G78"/>
    <mergeCell ref="A79:G79"/>
    <mergeCell ref="A80:G80"/>
    <mergeCell ref="A81:G81"/>
    <mergeCell ref="A64:G64"/>
    <mergeCell ref="A65:G65"/>
    <mergeCell ref="A66:G66"/>
    <mergeCell ref="A67:G67"/>
    <mergeCell ref="A68:G68"/>
    <mergeCell ref="A69:G69"/>
    <mergeCell ref="A70:G70"/>
    <mergeCell ref="A71:G71"/>
    <mergeCell ref="A72:G72"/>
    <mergeCell ref="A55:G55"/>
    <mergeCell ref="A56:G56"/>
    <mergeCell ref="A57:G57"/>
    <mergeCell ref="A58:G58"/>
    <mergeCell ref="A59:G59"/>
    <mergeCell ref="A60:G60"/>
    <mergeCell ref="A61:G61"/>
    <mergeCell ref="A62:G62"/>
    <mergeCell ref="A63:G63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37:G37"/>
    <mergeCell ref="A38:G38"/>
    <mergeCell ref="A39:G39"/>
    <mergeCell ref="A40:G40"/>
    <mergeCell ref="A41:G41"/>
    <mergeCell ref="A42:G42"/>
    <mergeCell ref="A43:G43"/>
    <mergeCell ref="A44:G44"/>
    <mergeCell ref="A45:G45"/>
    <mergeCell ref="A28:G28"/>
    <mergeCell ref="A29:G29"/>
    <mergeCell ref="A30:G30"/>
    <mergeCell ref="A31:G31"/>
    <mergeCell ref="A32:G32"/>
    <mergeCell ref="A33:G33"/>
    <mergeCell ref="A34:G34"/>
    <mergeCell ref="A35:G35"/>
    <mergeCell ref="A36:G36"/>
    <mergeCell ref="A19:G19"/>
    <mergeCell ref="A20:G20"/>
    <mergeCell ref="A21:G21"/>
    <mergeCell ref="A22:G22"/>
    <mergeCell ref="A23:G23"/>
    <mergeCell ref="A24:G24"/>
    <mergeCell ref="A25:G25"/>
    <mergeCell ref="A26:G26"/>
    <mergeCell ref="A27:G27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A1:G1"/>
    <mergeCell ref="A2:G2"/>
    <mergeCell ref="A3:G3"/>
    <mergeCell ref="A4:G4"/>
    <mergeCell ref="A5:G5"/>
    <mergeCell ref="A6:G6"/>
    <mergeCell ref="A7:G7"/>
    <mergeCell ref="A8:G8"/>
    <mergeCell ref="A9:G9"/>
  </mergeCells>
  <hyperlinks>
    <hyperlink ref="A199" r:id="rId1" display="2.1.2. Удельный вес численности обучающихся по образовательным программам, соответствующим федеральным государственным образовательным стандартам начального общего, основного общего, среднего общего образования, в общей численности обучающихся по образовательным программам начального общего, основного общего, среднего общего образования._x000a_(Ч  фгос   /Ч) * 100, где:_x000a_" xr:uid="{00000000-0004-0000-0400-000000000000}"/>
    <hyperlink ref="A200" r:id="rId2" display="Ч  фгос   - численность обучающихся по образовательным программам начального общего, основного общего, среднего общего образования, соответствующим требованиям федеральных государственных образовательных стандартов начального общего, основного общего, среднего общего образования;" xr:uid="{00000000-0004-0000-0400-000001000000}"/>
    <hyperlink ref="A215" r:id="rId3" display="ЧРОВ - численность респондентов (родителей обучащихся# общеобразовательных организаций), выбравших при ответе на вопрос анкеты о наличии возможности выбора общеобразовательной организации при записи в нее своего ребенка вариант &quot;Это единственная школа в нашем населенном пункте&quot; (социологический опрос родителей обучающихся общеобразовательных организаций);" xr:uid="{00000000-0004-0000-0400-000002000000}"/>
    <hyperlink ref="A339" r:id="rId4" display="2.5.3. Удельный вес численности обучающихся в соответствии с федеральным государственным образовательным стандартом начального общего образования обучающихся с ограниченными возможностями здоровья в общей численности обучающихся по адаптированным образовательным программам начального общего образования._x000a_(Ч фгос    /ЧОап  ) * 100, где:" xr:uid="{00000000-0004-0000-0400-000003000000}"/>
    <hyperlink ref="A340" r:id="rId5" xr:uid="{00000000-0004-0000-0400-000004000000}"/>
    <hyperlink ref="A343" r:id="rId6" display="2.5.4. Удельный вес численности обучающихся в соответствии с федеральным государственным образовательным стандартом образования обучающихся с умственной отсталостью (интеллектуальными нарушениями) в общей численности обучающихся по адаптированным основным общеобразовательным программам для обучающихся с умственной отсталостью (интеллектуальными нарушениями)._x000a_(Ч фгос  /ЧО ап ) * 100, где:" xr:uid="{00000000-0004-0000-0400-000005000000}"/>
    <hyperlink ref="A344" r:id="rId7" xr:uid="{00000000-0004-0000-0400-000006000000}"/>
  </hyperlinks>
  <pageMargins left="0.7" right="0.7" top="0.75" bottom="0.75" header="0.511811023622047" footer="0.511811023622047"/>
  <pageSetup paperSize="9" orientation="portrait" horizontalDpi="300" verticalDpi="300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НПА_МСО</vt:lpstr>
      <vt:lpstr>Дошкольное образование</vt:lpstr>
      <vt:lpstr>Школьное образование</vt:lpstr>
      <vt:lpstr>Дополнительное образование</vt:lpstr>
      <vt:lpstr>Методика расчета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НПП "Гарант-Сервис"</dc:creator>
  <dc:description/>
  <cp:lastModifiedBy>Константин</cp:lastModifiedBy>
  <cp:revision>15</cp:revision>
  <dcterms:created xsi:type="dcterms:W3CDTF">2025-09-29T02:45:02Z</dcterms:created>
  <dcterms:modified xsi:type="dcterms:W3CDTF">2025-10-24T03:43:40Z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2025-09-29T00:00:00Z</vt:filetime>
  </property>
  <property fmtid="{D5CDD505-2E9C-101B-9397-08002B2CF9AE}" pid="3" name="Creator">
    <vt:lpwstr>Документ экспортирован из системы ГАРАНТ</vt:lpwstr>
  </property>
  <property fmtid="{D5CDD505-2E9C-101B-9397-08002B2CF9AE}" pid="4" name="LastSaved">
    <vt:filetime>2025-09-29T00:00:00Z</vt:filetime>
  </property>
  <property fmtid="{D5CDD505-2E9C-101B-9397-08002B2CF9AE}" pid="5" name="Producer">
    <vt:lpwstr>Synopse PDF engine 1.18.6395</vt:lpwstr>
  </property>
</Properties>
</file>